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grihacouncildelhi-my.sharepoint.com/personal/anupam_buttan_grihaindia_org/Documents/GRIHA Version 6/Feasibility Checklist/"/>
    </mc:Choice>
  </mc:AlternateContent>
  <xr:revisionPtr revIDLastSave="0" documentId="8_{DAA48A72-DB83-4C33-9333-F163EA0A4BBD}" xr6:coauthVersionLast="47" xr6:coauthVersionMax="47" xr10:uidLastSave="{00000000-0000-0000-0000-000000000000}"/>
  <workbookProtection workbookAlgorithmName="SHA-512" workbookHashValue="8YQ4+47mgGIILQ7AN7wOhKDFl9ffyf4HRrtcN2r2xiv6L8hQcmu/fjQxBVwKCMuWXK27Mjvv6v2MoJlNXzT1ng==" workbookSaltValue="pcpalJXqereXN7P7f4yfKg==" workbookSpinCount="100000" lockStructure="1"/>
  <bookViews>
    <workbookView xWindow="-108" yWindow="-108" windowWidth="23256" windowHeight="13896" xr2:uid="{00000000-000D-0000-FFFF-FFFF00000000}"/>
  </bookViews>
  <sheets>
    <sheet name="V6" sheetId="4" r:id="rId1"/>
    <sheet name="Data" sheetId="5" state="hidden" r:id="rId2"/>
  </sheets>
  <definedNames>
    <definedName name="_ftn1" localSheetId="0">'V6'!$AB$13</definedName>
    <definedName name="_ftn2" localSheetId="0">'V6'!$AA$91</definedName>
    <definedName name="_ftn3" localSheetId="0">'V6'!$AA$92</definedName>
    <definedName name="_ftnref1" localSheetId="0">Data!$A$2</definedName>
    <definedName name="_ftnref2" localSheetId="0">'V6'!#REF!</definedName>
    <definedName name="_ftnref3" localSheetId="0">'V6'!#REF!</definedName>
    <definedName name="a">#REF!</definedName>
    <definedName name="aa">#REF!</definedName>
    <definedName name="Alt_1">Data!$C$156:$C$161</definedName>
    <definedName name="Alt_2">Data!$D$156:$D$161</definedName>
    <definedName name="Alt1_">Data!$E$158:$E$163</definedName>
    <definedName name="Alt2_">Data!$G$158:$G$163</definedName>
    <definedName name="Alternate_1_Onsite_Onsite_and_offsite_combination_renewable_energy_system">Data!$F$86:$F$90</definedName>
    <definedName name="Alternate_2_Off_site_renewable_energy_system">Data!$G$86:$G$86</definedName>
    <definedName name="Alternative">Data!$D$33:$D$34</definedName>
    <definedName name="Alternative_1_Demonstrate_temperature_reduction_in_the_predicted_hourly_average_air_temperature_°C_from_the_GRIHA_base_case">Data!$E$33:$E$34</definedName>
    <definedName name="Alternative_2_Demonstrate_that_the_difference_in_peak_air_temperature_has_been_achieved_through_dynamic_UHIE_simulation_from_the_GRIHA_base_case">Data!$F$33:$F$34</definedName>
    <definedName name="Alternative1">Data!$A$157:$A$157</definedName>
    <definedName name="Alternative2">Data!$B$157:$B$160</definedName>
    <definedName name="Alternative3">Data!#REF!</definedName>
    <definedName name="b">#REF!</definedName>
    <definedName name="bb">#REF!</definedName>
    <definedName name="building">#REF!</definedName>
    <definedName name="choice">#REF!</definedName>
    <definedName name="d">#REF!</definedName>
    <definedName name="daylight">#REF!</definedName>
    <definedName name="daylight1">#REF!</definedName>
    <definedName name="daylight2">#REF!</definedName>
    <definedName name="Daytime">#REF!</definedName>
    <definedName name="dd">#REF!</definedName>
    <definedName name="demand">#REF!</definedName>
    <definedName name="e">#REF!</definedName>
    <definedName name="EBE">#REF!</definedName>
    <definedName name="embe">#REF!</definedName>
    <definedName name="energy">#REF!</definedName>
    <definedName name="energy1">#REF!</definedName>
    <definedName name="flowfix">#REF!</definedName>
    <definedName name="flowfix1">#REF!</definedName>
    <definedName name="flowfix2">#REF!</definedName>
    <definedName name="flyash">#REF!</definedName>
    <definedName name="four">#REF!</definedName>
    <definedName name="inno">#REF!</definedName>
    <definedName name="innovation">#REF!</definedName>
    <definedName name="lists">#REF!</definedName>
    <definedName name="lists1">#REF!</definedName>
    <definedName name="listz">#REF!</definedName>
    <definedName name="livingarea">#REF!</definedName>
    <definedName name="livingarea1">#REF!</definedName>
    <definedName name="livingarea2">#REF!</definedName>
    <definedName name="lowimpact">#REF!</definedName>
    <definedName name="lowimpact1">#REF!</definedName>
    <definedName name="lowinmpact2">#REF!</definedName>
    <definedName name="main">#REF!</definedName>
    <definedName name="main1">#REF!</definedName>
    <definedName name="masonry">#REF!</definedName>
    <definedName name="name">#REF!</definedName>
    <definedName name="Not_Attempting">Data!$G$32:$G$33</definedName>
    <definedName name="one">#REF!</definedName>
    <definedName name="OPC">#REF!</definedName>
    <definedName name="path">#REF!</definedName>
    <definedName name="points">#REF!</definedName>
    <definedName name="red">#REF!</definedName>
    <definedName name="strategies">#REF!</definedName>
    <definedName name="strategty1">#REF!</definedName>
    <definedName name="strategy">#REF!</definedName>
    <definedName name="strategy2">#REF!</definedName>
    <definedName name="three">#REF!</definedName>
    <definedName name="two">#REF!</definedName>
    <definedName name="UHIE">#REF!</definedName>
    <definedName name="UHIE1">#REF!</definedName>
    <definedName name="water1">#REF!</definedName>
    <definedName name="water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4" l="1"/>
  <c r="E36" i="4" s="1"/>
  <c r="D35" i="4"/>
  <c r="D36" i="4" s="1"/>
  <c r="D103" i="4"/>
  <c r="D102" i="4"/>
  <c r="E183" i="4"/>
  <c r="D158" i="4"/>
  <c r="D159" i="4" s="1"/>
  <c r="E159" i="4"/>
  <c r="E158" i="4"/>
  <c r="D148" i="4"/>
  <c r="D124" i="4"/>
  <c r="D125" i="4" s="1"/>
  <c r="E88" i="4" a="1"/>
  <c r="E84" i="4" a="1"/>
  <c r="E79" i="4" a="1"/>
  <c r="D47" i="4"/>
  <c r="D149" i="4"/>
  <c r="E185" i="4"/>
  <c r="D185" i="4"/>
  <c r="D179" i="4" s="1"/>
  <c r="D183" i="4"/>
  <c r="E53" i="4"/>
  <c r="E148" i="4"/>
  <c r="E149" i="4" s="1"/>
  <c r="E124" i="4"/>
  <c r="E125" i="4" s="1"/>
  <c r="E103" i="4"/>
  <c r="E102" i="4"/>
  <c r="E47" i="4"/>
  <c r="D57" i="4"/>
  <c r="E212" i="4"/>
  <c r="E216" i="4" s="1"/>
  <c r="E13" i="4"/>
  <c r="E14" i="4"/>
  <c r="D15" i="4"/>
  <c r="E19" i="4"/>
  <c r="E20" i="4" s="1"/>
  <c r="D20" i="4"/>
  <c r="E24" i="4" a="1"/>
  <c r="D31" i="4"/>
  <c r="E31" i="4"/>
  <c r="D41" i="4"/>
  <c r="E41" i="4"/>
  <c r="E60" i="4" a="1"/>
  <c r="D63" i="4"/>
  <c r="D70" i="4"/>
  <c r="E70" i="4"/>
  <c r="D79" i="4"/>
  <c r="D98" i="4"/>
  <c r="E98" i="4"/>
  <c r="E116" i="4" a="1"/>
  <c r="E118" i="4"/>
  <c r="D119" i="4"/>
  <c r="E129" i="4" a="1"/>
  <c r="E130" i="4" s="1"/>
  <c r="D130" i="4"/>
  <c r="E135" i="4"/>
  <c r="E136" i="4" s="1"/>
  <c r="D136" i="4"/>
  <c r="D144" i="4"/>
  <c r="E144" i="4"/>
  <c r="E155" i="4"/>
  <c r="D163" i="4"/>
  <c r="D165" i="4" s="1"/>
  <c r="E165" i="4"/>
  <c r="E170" i="4" a="1"/>
  <c r="D172" i="4"/>
  <c r="E176" i="4" a="1"/>
  <c r="D177" i="4"/>
  <c r="D167" i="4" s="1"/>
  <c r="D189" i="4"/>
  <c r="E189" i="4"/>
  <c r="D194" i="4"/>
  <c r="E194" i="4"/>
  <c r="D201" i="4"/>
  <c r="E201" i="4"/>
  <c r="D208" i="4"/>
  <c r="E208" i="4"/>
  <c r="D216" i="4"/>
  <c r="D222" i="4"/>
  <c r="E222" i="4"/>
  <c r="E226" i="4"/>
  <c r="E227" i="4" s="1"/>
  <c r="D227" i="4"/>
  <c r="AD24" i="5" a="1"/>
  <c r="AE24" i="5" a="1"/>
  <c r="AF169" i="5" a="1"/>
  <c r="AG169" i="5" a="1"/>
  <c r="Q134" i="5" a="1"/>
  <c r="O27" i="5" a="1"/>
  <c r="D201" i="5" a="1"/>
  <c r="E201" i="5" a="1"/>
  <c r="O134" i="5" a="1"/>
  <c r="P134" i="5" a="1"/>
  <c r="R27" i="5" a="1"/>
  <c r="P27" i="5" a="1"/>
  <c r="E57" i="4" l="1"/>
  <c r="E110" i="4"/>
  <c r="D110" i="4"/>
  <c r="D72" i="4" s="1"/>
  <c r="D43" i="4"/>
  <c r="E151" i="4"/>
  <c r="E179" i="4"/>
  <c r="D6" i="4"/>
  <c r="E27" i="4"/>
  <c r="D112" i="4"/>
  <c r="E138" i="4"/>
  <c r="E203" i="4"/>
  <c r="D203" i="4"/>
  <c r="E15" i="4"/>
  <c r="D27" i="4"/>
  <c r="D138" i="4"/>
  <c r="D151" i="4"/>
  <c r="D224" i="4" l="1"/>
  <c r="B189" i="4"/>
  <c r="E177" i="4" s="1"/>
  <c r="E172" i="4" s="1"/>
  <c r="E119" i="4" s="1"/>
  <c r="E112" i="4" s="1"/>
  <c r="E91" i="4" s="1"/>
  <c r="E72" i="4" s="1"/>
  <c r="E63" i="4" s="1"/>
  <c r="E43" i="4" s="1"/>
  <c r="E25" i="4" s="1"/>
  <c r="E6" i="4" s="1"/>
  <c r="E167" i="4" l="1"/>
  <c r="E224" i="4" s="1"/>
  <c r="D229" i="4" s="1"/>
  <c r="D231" i="4" s="1"/>
  <c r="D232" i="4" s="1"/>
  <c r="E201" i="5"/>
  <c r="D201" i="5"/>
  <c r="AG169" i="5"/>
  <c r="AF169" i="5"/>
  <c r="Q134" i="5"/>
  <c r="P134" i="5"/>
  <c r="O134" i="5"/>
  <c r="R27" i="5"/>
  <c r="P27" i="5"/>
  <c r="O27" i="5"/>
  <c r="AE24" i="5"/>
  <c r="AD24" i="5"/>
  <c r="E176" i="4"/>
  <c r="E170" i="4"/>
  <c r="E129" i="4"/>
  <c r="E116" i="4"/>
  <c r="E88" i="4"/>
  <c r="E84" i="4"/>
  <c r="E79" i="4"/>
  <c r="E60" i="4"/>
  <c r="E2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<sst xmlns="http://schemas.openxmlformats.org/spreadsheetml/2006/main" count="608" uniqueCount="337">
  <si>
    <t>Criterion name</t>
  </si>
  <si>
    <t>Indoor Air Quality</t>
  </si>
  <si>
    <t>Total</t>
  </si>
  <si>
    <t>Max Points</t>
  </si>
  <si>
    <t>Points Attempted</t>
  </si>
  <si>
    <t>Construction Management Practices</t>
  </si>
  <si>
    <t>Design to mitigate UHIE</t>
  </si>
  <si>
    <t>Cr. No.</t>
  </si>
  <si>
    <t>Points</t>
  </si>
  <si>
    <t>Not attempting</t>
  </si>
  <si>
    <t>Alternative 1</t>
  </si>
  <si>
    <t>Alternative 2</t>
  </si>
  <si>
    <t>Total (Percentile)</t>
  </si>
  <si>
    <t>Green Infrastructure</t>
  </si>
  <si>
    <t>Please note: several criteria in this feasibility sheet has fixed dropdowns. 
For those criteria, please select the points being attempted through selecting the correct option from the drop down.</t>
  </si>
  <si>
    <t>The site plan is in conformity with the development plan/master plan/ Urban and Regional Development Plans Formulation and Implementation (URDPFI) guidelines. This should comply with the provisions of eco-sensitive zone regulations, coastal zone regulations, heritage areas (identified in the master plan or issued separately as specific guidelines), water body zones (in such zones, no construction is permitted in the water-spread and buffer belt of minimum 30 m around the FTL), various hazard-prone area regulations, and others if the site falls under any such area. Further, any other relevant legal approval pertaining to the project for clearance from the necessary government authority has to be compliant (refer to Details to Appraisals).</t>
  </si>
  <si>
    <t>Alternative 1: Ensure that no existing mature tree on-site is cut.</t>
  </si>
  <si>
    <t>Alternative 2: Transplant existing mature trees (if required) within the site and ensure that they survive. Unsuccessful transplantation[1] attempts will not be counted.</t>
  </si>
  <si>
    <t>Alternative 3: Plant three trees for every one tree cut of the same native/naturalized species.</t>
  </si>
  <si>
    <t>Alternative 4: Adopt any combination of the previously mentioned alternatives</t>
  </si>
  <si>
    <t>Name of the project</t>
  </si>
  <si>
    <t>Rating attempted</t>
  </si>
  <si>
    <t>Yes</t>
  </si>
  <si>
    <t>No</t>
  </si>
  <si>
    <t>If yes 1</t>
  </si>
  <si>
    <t>if no 0</t>
  </si>
  <si>
    <t>10% ≤ x &lt; 25% = 1</t>
  </si>
  <si>
    <t>x ≥ 25% = 2</t>
  </si>
  <si>
    <t>Low- Impact Design Strategies</t>
  </si>
  <si>
    <t>Demonstrate reduction in environmental impact by adoption of various low- impact planning and design strategies</t>
  </si>
  <si>
    <t>5 (with at least 3 passive strategies)</t>
  </si>
  <si>
    <t>3 (with at least 2 passive strategies)</t>
  </si>
  <si>
    <t>Select the no. of strategies attempted</t>
  </si>
  <si>
    <t>Demonstrate the temperature reduction (in °C) from the GRIHA base case</t>
  </si>
  <si>
    <t>Criterion total</t>
  </si>
  <si>
    <t>Alternative 1 - Demonstrate temperature reduction in the predicted hourly average air temperature (°C) from the GRIHA base case</t>
  </si>
  <si>
    <t xml:space="preserve">Alternative 2 - Demonstrate that the difference in peak air temperature has been achieved through dynamic UHIE simulation from the GRIHA base case </t>
  </si>
  <si>
    <t>1.5°C ≤ base case</t>
  </si>
  <si>
    <t>2.5°C ≤ base case</t>
  </si>
  <si>
    <t>1°C ≤ base case</t>
  </si>
  <si>
    <t>2°C ≤ base case</t>
  </si>
  <si>
    <t>I - Sustainable Site Planning</t>
  </si>
  <si>
    <t>II - Construction Management</t>
  </si>
  <si>
    <t>Air &amp; Soil Pollution control</t>
  </si>
  <si>
    <t>Adopt at least six measures to minimize air and soil pollution during construction</t>
  </si>
  <si>
    <t>Soil erosion channels &amp; Sedimentation are constructed  throughout the construction phase of project</t>
  </si>
  <si>
    <t>Topsoil Preservation</t>
  </si>
  <si>
    <t>Applicability Check:
Top soil is fertile or can be made fertile through organic means</t>
  </si>
  <si>
    <t>If yes then 1</t>
  </si>
  <si>
    <t>if no then 0</t>
  </si>
  <si>
    <t>Adopt construction management practices and ensure safe disposal of waste generated during construction</t>
  </si>
  <si>
    <t>Adopt at least two strategies to minimize water consumption during construction</t>
  </si>
  <si>
    <t>III - Energy Optimization</t>
  </si>
  <si>
    <t>Energy Optimization</t>
  </si>
  <si>
    <t>100% of exterior lighting fixtures  (lamp + ballast) meet the luminous efficacy of 80 lm/W</t>
  </si>
  <si>
    <t>Reduction in project EPI against the GRIHA Base line</t>
  </si>
  <si>
    <t>Not Attempting</t>
  </si>
  <si>
    <t>10% ≤ x &lt; 20%</t>
  </si>
  <si>
    <t>20% ≤ x &lt; 30%</t>
  </si>
  <si>
    <t>30% ≤ x &lt; 40%</t>
  </si>
  <si>
    <t>40% ≤ x &lt; 50%</t>
  </si>
  <si>
    <t xml:space="preserve">x ≥ 50% </t>
  </si>
  <si>
    <t>Renewable energy Utilization</t>
  </si>
  <si>
    <t>Low ODP And GWP Materials</t>
  </si>
  <si>
    <t>Ensure that all the insulation used in the building envelope and for HVAC systems are CFC and HCFC free</t>
  </si>
  <si>
    <t>Ensure that the refrigerant used in the HVAC systems and refrigeration equipment is CFC and HCFC free</t>
  </si>
  <si>
    <t>Ensure that the fire suppression systems and fire extinguishers installed in the project are halon free</t>
  </si>
  <si>
    <t>IV - Occupant Comfort</t>
  </si>
  <si>
    <t>Visual Comfort</t>
  </si>
  <si>
    <t>WWR does not exceed 60% and the vertical fenestration complies with minimum VLT of 0.27</t>
  </si>
  <si>
    <t>Artificial lighting design to fall within limits (lower and higher range limits) as recommended space/task specific lighting levels as per NBC 2016   and to meet a minimum uniformity ratio of 0.4.</t>
  </si>
  <si>
    <t>Thermal and Acoustic comfort</t>
  </si>
  <si>
    <t>Ensure that the minimum requirements of CPCB (NAAQS) for assessing the quality of fresh air are fulfilled</t>
  </si>
  <si>
    <t>Ensure that the minimum requirements of ASHRAE Standard 62.1–2010, Sections 4–7, Ventilation for Acceptable Indoor Air Quantity (with errata), or NBC 2016, Volume 2, Part 8, Section 3, for quantity of fresh air are met.</t>
  </si>
  <si>
    <t>Select any 1 alternative</t>
  </si>
  <si>
    <t>Alternative 1 - (Space level)</t>
  </si>
  <si>
    <t>Install 1 digital display showing monitored values for CO, CO2</t>
  </si>
  <si>
    <t>Alternative 2 - (AHU level)</t>
  </si>
  <si>
    <t xml:space="preserve">Ensure improved indoor air quality by adopting a minimum of three strategies </t>
  </si>
  <si>
    <t>V - Water Management</t>
  </si>
  <si>
    <t>Water demand redcution</t>
  </si>
  <si>
    <t xml:space="preserve">Demonstrate reduction in building water demand from the GRIHA base case </t>
  </si>
  <si>
    <t>20% &lt; x ≤ 30%</t>
  </si>
  <si>
    <t>Demonstrate reduction in landscape water demand from the GRIHA base case</t>
  </si>
  <si>
    <t>x ≥ 75%</t>
  </si>
  <si>
    <t>50% &lt; x &lt; 70%</t>
  </si>
  <si>
    <t xml:space="preserve">Wastewater Treatment </t>
  </si>
  <si>
    <t>Ensure that 100% of wastewater generated on-site is treated through either a chemical-based or natural wastewater treatment system</t>
  </si>
  <si>
    <t>If yes then 2nd appraisal is applicable</t>
  </si>
  <si>
    <t>Ensure that 100% of wastewater is segregated (into grey-water and black-water) and treated independently on-site</t>
  </si>
  <si>
    <t>Rainwater management</t>
  </si>
  <si>
    <t>Demonstrate that the post-construction storm water run-off generated from the site is being managed within the GRIHA project boundary based on the peak hourly rainfall (mm/h)</t>
  </si>
  <si>
    <t>Percentage of storm water run-off managed on-site - 25% ≤ x &lt; 50%</t>
  </si>
  <si>
    <t>Water Quality &amp; Self Sufficency (WPI)</t>
  </si>
  <si>
    <t xml:space="preserve">Ensure that the project meets water quality norms for drinking/domestic use as per BIS 10 500 : 2012 and treated water for irrigation and discharge should be as per the CPCB </t>
  </si>
  <si>
    <t xml:space="preserve">Ensure that the project demonstrates reduction from GRIHA benchmark WPI </t>
  </si>
  <si>
    <t>Percentage reduction from GRIHA benchmark - 10% ≤ x &lt; 25%</t>
  </si>
  <si>
    <t>VI - Soild Waste management</t>
  </si>
  <si>
    <t>Waste management - Post Occupancy</t>
  </si>
  <si>
    <t>Demonstrate compliance with all relevant government-notified waste management rules</t>
  </si>
  <si>
    <t>Provide infrastructure (multi-coloured waste bins/different refuse chutes to store e-waste, biomedical waste, organic waste, plastic waste, paper waste, and other inorganic solid waste) for building occupants to ensure segregation of waste at the source.</t>
  </si>
  <si>
    <t>Ensure that dedicated, segregated, and hygienic storage spaces are provided within the project site (for different types of waste listed in Appraisal 17.1.2) before treatment/recycling</t>
  </si>
  <si>
    <t>Provide contractual tie-ups with waste recyclers for safe handling and recycling of all types of inorganic waste generated on site. Also, ensure that 100% of recyclable waste is recovered/diverted (by means of recycling/processing through dedicated recyclers) and other inorganic waste (apart from recyclable waste) should be disposed off through authorized vendors</t>
  </si>
  <si>
    <t>Organic Waste Treatment</t>
  </si>
  <si>
    <t xml:space="preserve">Ensure that the organic waste generated on-site is quantified, and adopt strategies to treat 100% organic waste on site/off-site to convert it into usable resources (manure, biogas, etc.).
</t>
  </si>
  <si>
    <t>VII - Sustainable Building Materials</t>
  </si>
  <si>
    <t>Utilization of Alternative Materials in Building</t>
  </si>
  <si>
    <t xml:space="preserve">Ensure minimum replacement of Ordinary Portland Cement (OPC) with Bureau of Indian Standards (BIS) recommended waste materials by weight of cement used in structural concrete </t>
  </si>
  <si>
    <t>Replacement by 20% ≤ x &lt; 30%</t>
  </si>
  <si>
    <t>Ensure that all internal and external, load-bearing, non-load-bearing and partition walls are constructed  with alternative materials</t>
  </si>
  <si>
    <t>Ensure minimum 30% replacement of OPC with BIS recommended waste by weight of cement used in masonry mortar and plaster</t>
  </si>
  <si>
    <t>If yes then applicable if no then 0 points</t>
  </si>
  <si>
    <t>Reduction in Global Warming Potential through Life Cycle Assessment</t>
  </si>
  <si>
    <t>Demonstrate reduction in the GWP value of the building superstructure as per the LCA thresholds</t>
  </si>
  <si>
    <t>Alternative Materials for External Site Development</t>
  </si>
  <si>
    <t>Life cycle cost analysis</t>
  </si>
  <si>
    <t>IX - Socio Economic Strategies</t>
  </si>
  <si>
    <t>Safety and Sanitation for Construction Workers</t>
  </si>
  <si>
    <t>Universal Accessibility</t>
  </si>
  <si>
    <t>Ensure that the project complies with the provisions of Harmonised Guidelines and Space Standards for Barrier Free Built Environment for Persons with Disability and Elderly Persons, 2016</t>
  </si>
  <si>
    <t>Dedicated Facilities for Service Staff</t>
  </si>
  <si>
    <t>Ensure provision of dedicated room/s (for resting) for service staff on-site</t>
  </si>
  <si>
    <t>Ensure provision of toilets on-site for the service staff as per NBC 2016, Volume 2, Part 9, Section 2, Clause 4.2</t>
  </si>
  <si>
    <t>Positive Social Impact</t>
  </si>
  <si>
    <t>Ensure that the project adopts at least one measure on-site to create environmental awareness amongst its occupants and visitors</t>
  </si>
  <si>
    <t>Demonstrate that the project team implements tobacco smoke control measures in case of air-conditioned and non-air-conditioned buildings</t>
  </si>
  <si>
    <t>Alternative 1: Ensure that tobacco smoking is prohibited within the site premises</t>
  </si>
  <si>
    <t>X - Performance Metering &amp; Monitoring</t>
  </si>
  <si>
    <t>Commissioning for Final rating</t>
  </si>
  <si>
    <t>Ensure that a commissioning plan is developed and implemented for the systems. Additionally, maintain a record of finding logs and their rectification during the entire period of construction, installation, and functional testing of systems</t>
  </si>
  <si>
    <t xml:space="preserve">Criterion total </t>
  </si>
  <si>
    <t>Smart Metering &amp; Monitoring</t>
  </si>
  <si>
    <t>Ensure sharing of monthly energy and water consumption data of the project by connecting with the GRIHA Online Benchmarking platform for 5 years</t>
  </si>
  <si>
    <t>Operation &amp; Maintainenc protocol</t>
  </si>
  <si>
    <t>Ensure that a core facility/service group is formed which will be responsible for the O&amp;M of the building systems and equipment post installation</t>
  </si>
  <si>
    <t>Ensure the inclusion of a specific clause in the contract document of the system/s supplier for providing training to the core facility/service group responsible for the O&amp;M of the building syst</t>
  </si>
  <si>
    <t>Ensure the development of O&amp;M protocol in the form of manual /CDs /multimedia /information brochure enlisting the best practices for O&amp;M of the building systems</t>
  </si>
  <si>
    <t>XI - Innovation</t>
  </si>
  <si>
    <t>Innovation strategy 1</t>
  </si>
  <si>
    <t>Innovation strategy 2</t>
  </si>
  <si>
    <t>Innovation strategy 3</t>
  </si>
  <si>
    <t>Innovation strategy 4</t>
  </si>
  <si>
    <t>Innovation strategy 5</t>
  </si>
  <si>
    <t>Citerion total</t>
  </si>
  <si>
    <t>Alternative</t>
  </si>
  <si>
    <t>Alternative_1_Demonstrate_temperature_reduction_in_the_predicted_hourly_average_air_temperature_°C_from_the_GRIHA_base_case</t>
  </si>
  <si>
    <t>Alternative_2_Demonstrate_that_the_difference_in_peak_air_temperature_has_been_achieved_through_dynamic_UHIE_simulation_from_the_GRIHA_base_case</t>
  </si>
  <si>
    <t>Mandatory</t>
  </si>
  <si>
    <t xml:space="preserve">Daytime occupancy </t>
  </si>
  <si>
    <t>24-hours occupancy</t>
  </si>
  <si>
    <t>5 days a week</t>
  </si>
  <si>
    <t>7 days a week</t>
  </si>
  <si>
    <t>Institutional</t>
  </si>
  <si>
    <t>Office</t>
  </si>
  <si>
    <t>Healthcare</t>
  </si>
  <si>
    <t>Hospitality</t>
  </si>
  <si>
    <t>Residential</t>
  </si>
  <si>
    <t>Retail</t>
  </si>
  <si>
    <t>Transit Terminals</t>
  </si>
  <si>
    <t>Mandatory (On site)</t>
  </si>
  <si>
    <r>
      <rPr>
        <b/>
        <sz val="11"/>
        <color theme="1"/>
        <rFont val="Calibri"/>
        <family val="2"/>
        <scheme val="minor"/>
      </rPr>
      <t>Applicability check</t>
    </r>
    <r>
      <rPr>
        <sz val="11"/>
        <color theme="1"/>
        <rFont val="Calibri"/>
        <family val="2"/>
        <scheme val="minor"/>
      </rPr>
      <t xml:space="preserve">
Is the wastewater (both Black and Grey water individually) generated in the project is less than 5 KL/d</t>
    </r>
  </si>
  <si>
    <t>Ensure that the equipment installed within the project is either BEE-star labelled or of equivalent performance</t>
  </si>
  <si>
    <t>BEE star labeled</t>
  </si>
  <si>
    <t>Grand total</t>
  </si>
  <si>
    <t>3 star labelled &amp; above</t>
  </si>
  <si>
    <t>Applicability Check: There are existing mature trees on site</t>
  </si>
  <si>
    <t>2 (with at least 1 passive strategy)</t>
  </si>
  <si>
    <t>Not_Attempting</t>
  </si>
  <si>
    <t>Percentage reduction from GRIHA benchmark - 25% ≤ x &lt; 50%</t>
  </si>
  <si>
    <t>Percentage reduction from GRIHA benchmark - 50% ≤ x &lt; 75%</t>
  </si>
  <si>
    <t>Reduction from the GRIHA LCA threshold (x) - 15% ≤ x ≤ 30%</t>
  </si>
  <si>
    <t>Reduction from the GRIHA LCA threshold (x) - &lt; 30%</t>
  </si>
  <si>
    <t>Installation of two-way communicable system</t>
  </si>
  <si>
    <t>GRIHA V6 Self evaluation checklist</t>
  </si>
  <si>
    <t>Ensure that all interior wall and ceiling finishes (including, but not limited to, primers and paints) have low volatile organic compound (VOC) content as per table 12.3c and lead content to be within permissible limits (&lt;=90ppm).</t>
  </si>
  <si>
    <t>Reduction by ≥ 20%</t>
  </si>
  <si>
    <t>&gt; 30%</t>
  </si>
  <si>
    <t>Percentage of storm water run-off managed on-site - 50% ≤ x &lt; 75%</t>
  </si>
  <si>
    <t>Percentage of storm water run-off managed on-site - 75% ≤ x &lt; 100%</t>
  </si>
  <si>
    <t>OPTION A: Ensure minimum 5% replacement of natural aggregate with recycled concrete aggregate (RCA)/ recycled aggregate (RA) by weight of that category of aggregate in structural concrete</t>
  </si>
  <si>
    <t>Option B: Ensure minimum 5% replacement of river sand with manufactured sand (M-sand) in structural concrete.</t>
  </si>
  <si>
    <t>Alternative 2: Demonstrate a reduction in GWP values of the components in primary and secondary materials</t>
  </si>
  <si>
    <t xml:space="preserve">Alternative 1: Demonstrate a reduction in GWP values of the components in primary materials </t>
  </si>
  <si>
    <t>Alternative 3: Demonstrate a reduction in GWP values of the components in primary, secondary, fit-outs and furniture materials</t>
  </si>
  <si>
    <t>Alternative 1: ≥ 25%</t>
  </si>
  <si>
    <t>Alternative 1: ≥ 30%</t>
  </si>
  <si>
    <t>Alternative 1:≥ 35%</t>
  </si>
  <si>
    <t>Alternative 2: ≥ 20%</t>
  </si>
  <si>
    <t>Alternative 2:≥ 25%</t>
  </si>
  <si>
    <t>Alternative 2:≥ 30%</t>
  </si>
  <si>
    <t>Alternative 3:≥ 10%</t>
  </si>
  <si>
    <t>Alternative 3:≥ 15%</t>
  </si>
  <si>
    <t>Alternative 3:≥ 20%</t>
  </si>
  <si>
    <t>Alternative 2: Submit a Return on Investment (ROI)–based financial analysis to establish compliance with the criterion on economic viability.</t>
  </si>
  <si>
    <t>Alternative 1: 10 years ≥ x &gt; 8 years</t>
  </si>
  <si>
    <t>Alternative 1: 8 years ≥ x &gt; 6 years</t>
  </si>
  <si>
    <t>Alternative 1: x ≤ 6 years</t>
  </si>
  <si>
    <t>Alternative 1: Demonstrate using the GRIHA LCC calculator that the cumulative payback period for the project (for the life stages defined in details to appraisal) is below the GRIHA thresholds</t>
  </si>
  <si>
    <t>Alternative 1: Ensure that the project adopts at least one measure on-site for occupants and visitors (as applicable)</t>
  </si>
  <si>
    <t>Alternative 2: Offsite (minimum 2 programmes in a year) to create environmental awareness amongst general masses.</t>
  </si>
  <si>
    <t>Not Attempted</t>
  </si>
  <si>
    <t>Alternative 2: Ensure that designated smoking zone(s) is provided and the smoke is managed within a controlled environment</t>
  </si>
  <si>
    <t>Demonstrate compliance with the extended metering requirements as mentioned in Table 28.2c</t>
  </si>
  <si>
    <t>Demonstrate compliance with the source metering requirement as mentioned in 28.1c</t>
  </si>
  <si>
    <r>
      <t>Ensure that minimum of one tree for every 80 m</t>
    </r>
    <r>
      <rPr>
        <vertAlign val="superscript"/>
        <sz val="11"/>
        <color theme="1"/>
        <rFont val="Calibri"/>
        <family val="2"/>
        <scheme val="minor"/>
      </rPr>
      <t xml:space="preserve">2 </t>
    </r>
    <r>
      <rPr>
        <sz val="11"/>
        <color theme="1"/>
        <rFont val="Calibri"/>
        <family val="2"/>
        <scheme val="minor"/>
      </rPr>
      <t xml:space="preserve">of land/site area is planted and maintained in order to increase vegetation on-Site. </t>
    </r>
  </si>
  <si>
    <t>Ensure that per capita gross area benchmark is maintained as prescribed in Table 1.1c for optimum land utilization.</t>
  </si>
  <si>
    <t xml:space="preserve">If average distance  of at least 5 basic public amenities/services as per the building typology from the main entrance of the project, is less than the GRIHA base case ≥ 25% </t>
  </si>
  <si>
    <t>Shuttle service for atleast 1% total occupants provided to nearest market/shopping complex having atleast 5 basic public amenities/services.</t>
  </si>
  <si>
    <t>If average distance  of at least 5 basic public amenities/services as per the building typology from the main entrance of the project, is less than the GRIHA base case 10% ≤ x &lt; 25%</t>
  </si>
  <si>
    <t>Strategy 1: Provide at least four designated number of parking spaces for informal modes of transport within the site premises</t>
  </si>
  <si>
    <t>Strategy 3: Provide bicycle users with at least 5% of the total 4-wheeler parking space designated to them along with changing rooms, showers, lockers within the site premises with adequate signage</t>
  </si>
  <si>
    <t>Ensure that topsoil from the excavated area is preserved, stabilized within the site, and its fertility is maintained throughout the construction period. Additionally, ensure that 100% of the landscaping soil demand(both ground and roof) is met through the use of preserved soil.</t>
  </si>
  <si>
    <t>Ensure that the project demonstrates compliance with the mandatory requirements of ECBC 2017 for non-residential buildings and ENS for residential buildings.</t>
  </si>
  <si>
    <t xml:space="preserve">Ensure that the heat gain through the building envelope (air- conditioned and hybrid buildings) is below the GRIHA threshold for peak heat gain as per table 7.1c. </t>
  </si>
  <si>
    <t>Ensure that the project demonstrates reduction from the GRIHA benchmark for EPI as per table 7.2c</t>
  </si>
  <si>
    <t>Alternative 1: Additional reduction from GRIHA benchmark for EPI as per table 7.3c</t>
  </si>
  <si>
    <t>Alternative 2: Additional reduction from GRIHA benchmark for EPI as per table 7.3c</t>
  </si>
  <si>
    <t>Note: Alternative 2 under appraisal 7.1.2 shall be applicable only to projects opting for Alternative 1 Option B under 10.1.1.</t>
  </si>
  <si>
    <t>10&lt;X≤20%</t>
  </si>
  <si>
    <t>20%&lt;X≤30%</t>
  </si>
  <si>
    <t>30%&lt;X≤40%</t>
  </si>
  <si>
    <t>40%&lt;X≤50%</t>
  </si>
  <si>
    <t>X&gt;50%</t>
  </si>
  <si>
    <t>10&lt;X≤25%</t>
  </si>
  <si>
    <t>25&lt;X≤40%</t>
  </si>
  <si>
    <t>40&lt;X≤55%</t>
  </si>
  <si>
    <t>55&lt;X≤75%</t>
  </si>
  <si>
    <t>X&gt;75%</t>
  </si>
  <si>
    <t>Alternative 1 (On-site/On-site and off-site combination renewable energy system)</t>
  </si>
  <si>
    <t>Alternative 2 (Off-site renewable energy system)</t>
  </si>
  <si>
    <t>Typology</t>
  </si>
  <si>
    <t>Occupancy</t>
  </si>
  <si>
    <t>Percentage</t>
  </si>
  <si>
    <t>Ensure that the project meets the SHGC compliance as per Table 10.1c.</t>
  </si>
  <si>
    <t>Ensure that the project meets the weighted average facade SHGC for each orientation as per Table 10.1c requirements.</t>
  </si>
  <si>
    <t>Use Tables 9 &amp; 10 of SP 41 to design the shading device for the windows</t>
  </si>
  <si>
    <t>Conduct solar path analysis for windows of AC as well as non-AC spaces, to ensure that the window is completely shaded for the duration between 0900 hours on 15th March to 1500 hours on 15th September</t>
  </si>
  <si>
    <t>Use any combination of the above strategies to show compliance for 100% of the fenestrations.</t>
  </si>
  <si>
    <t>Ensure that all regularly occupied spaces meet or exceed illuminance level between 100lux and 2000lux for the minimum percentage of floor area prescribed in Table 10.2c for 90% of the potential daylight time in a year.</t>
  </si>
  <si>
    <t>UDI Option</t>
  </si>
  <si>
    <t>Transit Terminal</t>
  </si>
  <si>
    <t>Ensure that the project meets the weighted average facade SHGC for each orientation as per Table 10.3c requirements.</t>
  </si>
  <si>
    <t>Ensure that the project meets the SHGC compliance as per Table 10.3c.</t>
  </si>
  <si>
    <t>Use Tables 9 and 10 of SP 41 to design the shading device for all the windows.</t>
  </si>
  <si>
    <t>Conduct solar path analysis for all regularly occupied spaces (both conditioned and non-conditioned) to ensure that the windows are completely shaded for the duration between 0900 hours on March 15 to 1500 hours on September 15.</t>
  </si>
  <si>
    <t>Alternative 1: Option A</t>
  </si>
  <si>
    <t>Alternative 1: Option B</t>
  </si>
  <si>
    <t>Ensure that the SRR does not exceed 5% and SHGC for skylights  does not exceed 0.35. Only transparent, semi-transparent, or translucent horizontal fenestrations installed for the purposes of daylighting and/or views are considered skylights.</t>
  </si>
  <si>
    <t>Demonstrate that the project meets the thermal comfort requirements for all regularly occupied spaces as specified in Table 11.1c.</t>
  </si>
  <si>
    <t>Non-Air-conditioned spaces (with openable windows)</t>
  </si>
  <si>
    <t>Air-Conditioned Spaces: Demonstrate using simulation that the regularly occupied spaces meet the thermal comfort requirements as per NBC 2016, ASHRAE 55, or the Indian Adaptive Comfort model ensuring that the maximum number of unmet hours do not exceed 300</t>
  </si>
  <si>
    <t>Mixed Mode Spaces: Demonstrate using simulation that the regularly occupied spaces meet the thermal comfort requirements as per NBC 2016, ASHRAE 55 or the Indian Adaptive Comfort model for 90% of the occupied hours for buildings in all climate typologies</t>
  </si>
  <si>
    <t>* For Non-air conditioned spaces (with openable windows) Alternative 1: Demonstrate using simulation that the regularly occupied spaces meet the thermal comfort requirements as per NBC 2016, ASHRAE 55 or the Indian Adaptive Comfort model for 90% of the occupied hours for buildings in composite, moderate, hot and dry, and cold climates, and 60% of the occupied hours for buildings in warm and humid climate</t>
  </si>
  <si>
    <t>* For Non-air conditioned spaces (with openable windows) Alternative 2: Demonstrate using at least 7 strategies (refer to Table 11.2c for prescribed strategies) that all the exterior fenestration is designed in accordance with NBC 2016 in terms of window orientation, size, placement, and shading design to facilitate wind flow into the interior spaces
AND
Demonstrate that the optimum size/number of fans are installed in rooms of different sizes in accordance with NBC 2016. Refer to Tables 11.3c and 11.4c</t>
  </si>
  <si>
    <t xml:space="preserve">Adopt at least two noise mitigation strategies to demonstrate that acoustic comfort is met for exterior spaces in the project. </t>
  </si>
  <si>
    <t>Demonstrate that indoor noise levels are within acceptable limits as per NBC 2016, Part 8, Section 4 and key noise sources on-site (DG, chiller plant, etc.) have sufficient acoustic insulation as per NBC 2016 to maintain acoustic comfort are met for all regularly occupied spaces.</t>
  </si>
  <si>
    <t>Ensure continuous monitoring of CO, CO2, temperature, and RH levels such that they meet the permissible thresholds as per ISHRAE standard 10001:2016, for all habitable areas either at space level or at AHU’s by installation of sensor(s) deployed with feedback system as per the alternatives mentioned in Table 12.1 c and 12.2c.</t>
  </si>
  <si>
    <t>Display sensors: Install digital display showing monitored values for CO, CO2, temperature, and RH at each floor level (common areas) with permissible thresholds (as per Table 12.2c only for CO and CO2) and clear visibility for all occupants</t>
  </si>
  <si>
    <t>Sensors/ monitoring devices: Alternative 1(Space level): Install one sensor for each space ≥30m2 and ≤100m2 For spaces &gt;100m2, install additional sensor for every 100m2 For spaces &lt;30m2, install sensors in common areas</t>
  </si>
  <si>
    <t>Sensors/ monitoring devices: Alternative 2 (AHU Level): Install one sensor at each AHU (return air duct)</t>
  </si>
  <si>
    <t>Ensure that all adhesives and sealants used have low VOC content as per Tables 12.4c and 12.5c and that interior composite wood products do not have urea–formaldehyde as a bonding resin.</t>
  </si>
  <si>
    <t>Ensure that at least 70% of all roads and vehicular pathways within site premises are constructed with one, or any combination of listed materials</t>
  </si>
  <si>
    <t>Ensure that 100% of the pavement/footpath including kerb stone constructed on-site are constructed with one, or any combination of listed materials</t>
  </si>
  <si>
    <t>VIII - Life cycle Assessment and costing</t>
  </si>
  <si>
    <t>Ensure compliance with the requirements of NBC 2016 for all of the following:
Part 1: Provision of necessary safety equipment and safety measures for construction workers.
Part 2: Provision of clean drinking water, hygienic working and living conditions, and sanitation facilities for the workers.</t>
  </si>
  <si>
    <t>Provide crèche facility for children of construction workers in case their families are allowed to work/live at the construction site/labour colony.</t>
  </si>
  <si>
    <t>Alternative 1:  Provide a grocery store/canteen within the site premises and/or labour accommodation.</t>
  </si>
  <si>
    <t>Alternative 2: Organize at least two events during the entire construction phase to create environmental awareness among the construction workers.</t>
  </si>
  <si>
    <t>HVAC* ( Low side: Air handling unit, fan coil units, cassette units, floor-mounted units, High side: Chillers, cooling towers, primary and secondary pumps, Boilers: Service hot water, electric/gas/oil-based boilers) And 
Lighting and electrical (All circuits, sensors (occupancy, day-lighting, etc.), Transformers, Diesel generator set, Low-tension panel, Renewable energy system)</t>
  </si>
  <si>
    <t>Water (Water pumps and motors, Treatment plant (sewage treatment plant/water treatment plant/ effluent treatment plant), Irrigation systems, Rainwater harvesting systems)
And 
Waste (Organic waste composter, Vermi-composters, Garbage chute, Other mechanical waste disposal/treatment systems)</t>
  </si>
  <si>
    <t>S. No.</t>
  </si>
  <si>
    <t>Innovation Strategy</t>
  </si>
  <si>
    <t>Heritage conservation/Cultural enrichment</t>
  </si>
  <si>
    <t>Provision of gender-neutral toilets</t>
  </si>
  <si>
    <t>Safety and security (Save Our Souls—SOS buttons)</t>
  </si>
  <si>
    <t>Real-time air quality monitoring during the construction phase</t>
  </si>
  <si>
    <t>Initiatives taken to form resilient and sustainable communities</t>
  </si>
  <si>
    <t>Zero concrete wastage sites</t>
  </si>
  <si>
    <t>Use minimum 5 products having Environmental Product Declaration (EPD) as per ISO 14025 in the project</t>
  </si>
  <si>
    <t>Dynamic performance/net positive energy or water</t>
  </si>
  <si>
    <t>GRIHA-Certified Professional (CP)/GRIHA evaluator involved in the project from commencement to completion</t>
  </si>
  <si>
    <t>Ensure that all insulation used in the building envelope and for HVAC systems, and refrigerant in HVAC systems, are HFC-free</t>
  </si>
  <si>
    <t>Liveability Index: Ensure that the per capita availability of green spaces for the project site is more than GRIHA benchmark of minimum 9 m² of green space per capita</t>
  </si>
  <si>
    <t>Ensure that all washing equipment, including clothes and dish washing equipment, comply with GRIHA benchmark for water factor limit</t>
  </si>
  <si>
    <t>Any other innovative strategy enhancing the overall sustainability of the project</t>
  </si>
  <si>
    <t>ABC</t>
  </si>
  <si>
    <t>Applicability check: Is the building air conditioned?</t>
  </si>
  <si>
    <t xml:space="preserve">Strategy 2: Part A- Provide Non-motorised transport (NMT) vehicle facility with at least 5% of the total 4-wheeler parking space designated to them on site along with charging facility for E-vehicles and adequate signage. 
And 
Part B: Additionally provide designated vehicular tracks for NMT vehicles for site areas &gt; 50,000 m2. </t>
  </si>
  <si>
    <t>Option</t>
  </si>
  <si>
    <t>Alternative 1 - Demonstrate temperature reduction in the predicted hourly average air temperature (°C) from the GRIHA base case by performing calculations as per Table 3.1c.</t>
  </si>
  <si>
    <t>Alternative 2 - Demonstrate that the difference in peak air temperature has been achieved through dynamic UHIE simulation from the GRIHA base case as per Table 3.2c.</t>
  </si>
  <si>
    <t>1 innovation strategy attempted</t>
  </si>
  <si>
    <t>2 innovation strategy attempted</t>
  </si>
  <si>
    <t>3 innovation strategy attempted</t>
  </si>
  <si>
    <t>4 innovation strategy attempted</t>
  </si>
  <si>
    <t>5 innovation strategy attempted</t>
  </si>
  <si>
    <t>Percentage reduction</t>
  </si>
  <si>
    <t>Alternative 1 - Demonstrate a reduction in GWP values of the components in primary material category of the project from baseline values according to Table 21.1c.</t>
  </si>
  <si>
    <t>≥ 25%</t>
  </si>
  <si>
    <t>≥ 30%</t>
  </si>
  <si>
    <t>≥ 35%</t>
  </si>
  <si>
    <t>Alternative 2 - Demonstrate a reduction in GWP values of the components in primary and secondary materials category of the project from baseline values according to Table 21.1c.</t>
  </si>
  <si>
    <t>≥ 20%</t>
  </si>
  <si>
    <t>Alternative 3 - Demonstrate a reduction in GWP values of the components in primary, secondary materials and fit-outs and furniture materials category of the project from baseline values according to Table 21.1c.</t>
  </si>
  <si>
    <t>≥ 10%</t>
  </si>
  <si>
    <t>≥ 15%</t>
  </si>
  <si>
    <r>
      <rPr>
        <b/>
        <sz val="11"/>
        <color theme="1"/>
        <rFont val="Calibri"/>
        <family val="2"/>
        <scheme val="minor"/>
      </rPr>
      <t>Applicability check</t>
    </r>
    <r>
      <rPr>
        <sz val="11"/>
        <color theme="1"/>
        <rFont val="Calibri"/>
        <family val="2"/>
        <scheme val="minor"/>
      </rPr>
      <t xml:space="preserve">
Is cement mortar and/or plaster used in the project?</t>
    </r>
  </si>
  <si>
    <t>Percentage of storm water run-off managed on-site -  x = 100%</t>
  </si>
  <si>
    <r>
      <rPr>
        <b/>
        <sz val="11"/>
        <rFont val="Calibri"/>
        <family val="2"/>
        <scheme val="minor"/>
      </rPr>
      <t>Applicability check</t>
    </r>
    <r>
      <rPr>
        <sz val="11"/>
        <rFont val="Calibri"/>
        <family val="2"/>
        <scheme val="minor"/>
      </rPr>
      <t xml:space="preserve">
Do all regularly occupied spaces have operable windows?</t>
    </r>
  </si>
  <si>
    <t>Alternative 2: Threshold for peak heat gain (W/m²) for different building typologies.</t>
  </si>
  <si>
    <t>Alternative 1: Threshold for peak heat gain (W/m2) for different building typologies.</t>
  </si>
  <si>
    <r>
      <rPr>
        <b/>
        <sz val="11"/>
        <rFont val="Calibri"/>
        <family val="2"/>
        <scheme val="minor"/>
      </rPr>
      <t>Applicability check</t>
    </r>
    <r>
      <rPr>
        <sz val="11"/>
        <rFont val="Calibri"/>
        <family val="2"/>
        <scheme val="minor"/>
      </rPr>
      <t xml:space="preserve">
Is Organic Waste Generation less than 50kg per day?</t>
    </r>
  </si>
  <si>
    <t>0 innovation strategy attempted</t>
  </si>
  <si>
    <t xml:space="preserve">Demonstrate through simulation that mean DA requirement (&lt;3000lux) is met for 100% of the annual analysis hours for 100% of the regularly occupied areas. </t>
  </si>
  <si>
    <t>Demonstrate through simulation that mean DA requirement (&gt;300lux) is met for the annual analysis hours as listed in Table 10.4c for 100% of the regularly occupied areas.</t>
  </si>
  <si>
    <t>Ensure installation of smart metering  systems which is capable of tracking energy and water consumption through a web-hosted portal for all meters, as mentioned in Appraisal 28.1.1.</t>
  </si>
  <si>
    <t xml:space="preserve">Energy meters are installed </t>
  </si>
  <si>
    <t>Water meters are installed</t>
  </si>
  <si>
    <t>Energy and water meters are installed</t>
  </si>
  <si>
    <t>Note: Alternative 1 Option B under 10.1.1 shall be applicable only to projects opting for Alternative 2 under appraisal 7.1.2.</t>
  </si>
  <si>
    <t>Percentage reduction from GRIHA benchmark ≥ 75%</t>
  </si>
  <si>
    <t>Replacement by x ≥ 30%</t>
  </si>
  <si>
    <t>Yes but not attempting</t>
  </si>
  <si>
    <t>Yes &amp; attempting</t>
  </si>
  <si>
    <t>No &amp; attempting</t>
  </si>
  <si>
    <t>No but not attempting</t>
  </si>
  <si>
    <t>10%&lt;X≤20%</t>
  </si>
  <si>
    <t>G</t>
  </si>
  <si>
    <t>H</t>
  </si>
  <si>
    <t>I</t>
  </si>
  <si>
    <t>J</t>
  </si>
  <si>
    <r>
      <rPr>
        <b/>
        <sz val="11"/>
        <color theme="1"/>
        <rFont val="Calibri"/>
        <family val="2"/>
        <scheme val="minor"/>
      </rPr>
      <t>Applicability check</t>
    </r>
    <r>
      <rPr>
        <sz val="11"/>
        <color theme="1"/>
        <rFont val="Calibri"/>
        <family val="2"/>
        <scheme val="minor"/>
      </rPr>
      <t xml:space="preserve">
Are there ladies/families employed/residing on the construction site.</t>
    </r>
  </si>
  <si>
    <t>Cell E79 Should be active rest both should be inactive</t>
  </si>
  <si>
    <t>Cell E84 Should be active rest both should be inactive</t>
  </si>
  <si>
    <t>Cell E88 Should be active rest both should be inactive</t>
  </si>
  <si>
    <t xml:space="preserve">if cell B74 says: </t>
  </si>
  <si>
    <t>5 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</si>
</sst>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6"/>
      <color theme="0"/>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22"/>
      <name val="Calibri"/>
      <family val="2"/>
      <scheme val="minor"/>
    </font>
    <font>
      <u/>
      <sz val="11"/>
      <color theme="10"/>
      <name val="Calibri"/>
      <family val="2"/>
      <scheme val="minor"/>
    </font>
    <font>
      <b/>
      <sz val="14"/>
      <color theme="0"/>
      <name val="Calibri"/>
      <family val="2"/>
      <scheme val="minor"/>
    </font>
    <font>
      <b/>
      <i/>
      <sz val="12"/>
      <color rgb="FFFF0000"/>
      <name val="Calibri"/>
      <family val="2"/>
      <scheme val="minor"/>
    </font>
    <font>
      <vertAlign val="superscript"/>
      <sz val="11"/>
      <color theme="1"/>
      <name val="Calibri"/>
      <family val="2"/>
      <scheme val="minor"/>
    </font>
    <font>
      <b/>
      <sz val="16"/>
      <color theme="1"/>
      <name val="Calibri"/>
      <family val="2"/>
      <scheme val="minor"/>
    </font>
    <font>
      <sz val="11"/>
      <color theme="1"/>
      <name val="Times New Roman"/>
      <family val="1"/>
    </font>
    <font>
      <sz val="10"/>
      <color rgb="FFFFFFFF"/>
      <name val="Times New Roman"/>
      <family val="1"/>
    </font>
    <font>
      <b/>
      <sz val="10"/>
      <color rgb="FFFFFFFF"/>
      <name val="Times New Roman"/>
      <family val="1"/>
    </font>
    <font>
      <sz val="10"/>
      <color rgb="FF000000"/>
      <name val="Times New Roman"/>
      <family val="1"/>
    </font>
    <font>
      <sz val="9"/>
      <color rgb="FF000000"/>
      <name val="Times New Roman"/>
      <family val="1"/>
    </font>
    <font>
      <b/>
      <sz val="8"/>
      <color rgb="FF000000"/>
      <name val="Times New Roman"/>
      <family val="1"/>
    </font>
    <font>
      <sz val="8"/>
      <color rgb="FF000000"/>
      <name val="Times New Roman"/>
      <family val="1"/>
    </font>
    <font>
      <sz val="12"/>
      <color theme="1"/>
      <name val="Times New Roman"/>
      <family val="1"/>
    </font>
    <font>
      <sz val="11"/>
      <color rgb="FF000000"/>
      <name val="Calibri"/>
      <family val="2"/>
      <scheme val="minor"/>
    </font>
    <font>
      <b/>
      <sz val="16"/>
      <name val="Calibri"/>
      <family val="2"/>
      <scheme val="minor"/>
    </font>
    <font>
      <b/>
      <sz val="14"/>
      <name val="Calibri"/>
      <family val="2"/>
      <scheme val="minor"/>
    </font>
    <font>
      <sz val="11"/>
      <name val="Calibri"/>
      <family val="2"/>
      <scheme val="minor"/>
    </font>
    <font>
      <sz val="11"/>
      <color rgb="FFFF0000"/>
      <name val="Calibri"/>
      <family val="2"/>
      <scheme val="minor"/>
    </font>
    <font>
      <sz val="8"/>
      <name val="Calibri"/>
      <family val="2"/>
      <scheme val="minor"/>
    </font>
    <font>
      <i/>
      <sz val="11"/>
      <color theme="1"/>
      <name val="Calibri"/>
      <family val="2"/>
      <scheme val="minor"/>
    </font>
    <font>
      <b/>
      <sz val="11"/>
      <name val="Calibri"/>
      <family val="2"/>
      <scheme val="minor"/>
    </font>
    <font>
      <sz val="11"/>
      <color theme="1"/>
      <name val="Calibri"/>
      <family val="2"/>
      <scheme val="minor"/>
    </font>
  </fonts>
  <fills count="22">
    <fill>
      <patternFill patternType="none"/>
    </fill>
    <fill>
      <patternFill patternType="gray125"/>
    </fill>
    <fill>
      <patternFill patternType="solid">
        <fgColor theme="6" tint="0.39997558519241921"/>
        <bgColor indexed="64"/>
      </patternFill>
    </fill>
    <fill>
      <patternFill patternType="solid">
        <fgColor theme="1" tint="0.499984740745262"/>
        <bgColor indexed="64"/>
      </patternFill>
    </fill>
    <fill>
      <patternFill patternType="solid">
        <fgColor theme="6"/>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C0000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DBDB51"/>
        <bgColor indexed="64"/>
      </patternFill>
    </fill>
    <fill>
      <patternFill patternType="solid">
        <fgColor rgb="FFCED7E7"/>
        <bgColor indexed="64"/>
      </patternFill>
    </fill>
    <fill>
      <patternFill patternType="solid">
        <fgColor rgb="FF4F81BD"/>
        <bgColor indexed="64"/>
      </patternFill>
    </fill>
    <fill>
      <patternFill patternType="solid">
        <fgColor rgb="FFDBE5F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4F81BD"/>
      </left>
      <right/>
      <top style="medium">
        <color rgb="FF4F81BD"/>
      </top>
      <bottom style="medium">
        <color rgb="FF95B3D7"/>
      </bottom>
      <diagonal/>
    </border>
    <border>
      <left/>
      <right style="medium">
        <color rgb="FF4F81BD"/>
      </right>
      <top style="medium">
        <color rgb="FF4F81BD"/>
      </top>
      <bottom style="medium">
        <color rgb="FF95B3D7"/>
      </bottom>
      <diagonal/>
    </border>
    <border>
      <left/>
      <right/>
      <top style="medium">
        <color rgb="FF4F81BD"/>
      </top>
      <bottom style="medium">
        <color rgb="FF95B3D7"/>
      </bottom>
      <diagonal/>
    </border>
    <border>
      <left/>
      <right style="medium">
        <color rgb="FF95B3D7"/>
      </right>
      <top style="medium">
        <color rgb="FF4F81BD"/>
      </top>
      <bottom/>
      <diagonal/>
    </border>
    <border>
      <left/>
      <right style="medium">
        <color rgb="FF95B3D7"/>
      </right>
      <top/>
      <bottom/>
      <diagonal/>
    </border>
    <border>
      <left style="medium">
        <color rgb="FF95B3D7"/>
      </left>
      <right/>
      <top style="medium">
        <color rgb="FF95B3D7"/>
      </top>
      <bottom style="medium">
        <color rgb="FF95B3D7"/>
      </bottom>
      <diagonal/>
    </border>
    <border>
      <left/>
      <right style="medium">
        <color rgb="FF95B3D7"/>
      </right>
      <top style="medium">
        <color rgb="FF95B3D7"/>
      </top>
      <bottom style="medium">
        <color rgb="FF95B3D7"/>
      </bottom>
      <diagonal/>
    </border>
    <border>
      <left/>
      <right/>
      <top style="medium">
        <color rgb="FF95B3D7"/>
      </top>
      <bottom style="medium">
        <color rgb="FF95B3D7"/>
      </bottom>
      <diagonal/>
    </border>
    <border>
      <left/>
      <right/>
      <top/>
      <bottom style="medium">
        <color rgb="FF95B3D7"/>
      </bottom>
      <diagonal/>
    </border>
  </borders>
  <cellStyleXfs count="3">
    <xf numFmtId="0" fontId="0" fillId="0" borderId="0"/>
    <xf numFmtId="0" fontId="6" fillId="0" borderId="0" applyNumberFormat="0" applyFill="0" applyBorder="0" applyAlignment="0" applyProtection="0"/>
    <xf numFmtId="9" fontId="27" fillId="0" borderId="0" applyFont="0" applyFill="0" applyBorder="0" applyAlignment="0" applyProtection="0"/>
  </cellStyleXfs>
  <cellXfs count="223">
    <xf numFmtId="0" fontId="0" fillId="0" borderId="0" xfId="0"/>
    <xf numFmtId="0" fontId="0" fillId="0" borderId="1" xfId="0"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3" fillId="17" borderId="12" xfId="0" applyFont="1" applyFill="1" applyBorder="1" applyAlignment="1">
      <alignment horizontal="left" vertical="center" wrapText="1"/>
    </xf>
    <xf numFmtId="0" fontId="15" fillId="16" borderId="0" xfId="0" applyFont="1" applyFill="1" applyAlignment="1">
      <alignment horizontal="left" vertical="center" wrapText="1"/>
    </xf>
    <xf numFmtId="0" fontId="13" fillId="17" borderId="11" xfId="0" applyFont="1" applyFill="1" applyBorder="1" applyAlignment="1">
      <alignment horizontal="left" vertical="center" wrapText="1"/>
    </xf>
    <xf numFmtId="9" fontId="16" fillId="18" borderId="0" xfId="0" applyNumberFormat="1" applyFont="1" applyFill="1" applyAlignment="1">
      <alignment horizontal="left" vertical="center" wrapText="1"/>
    </xf>
    <xf numFmtId="9" fontId="17" fillId="18" borderId="0" xfId="0" applyNumberFormat="1" applyFont="1" applyFill="1" applyAlignment="1">
      <alignment horizontal="left" vertical="center" wrapText="1"/>
    </xf>
    <xf numFmtId="0" fontId="18" fillId="18" borderId="0" xfId="0" applyFont="1" applyFill="1" applyAlignment="1">
      <alignment horizontal="left" vertical="center" wrapText="1"/>
    </xf>
    <xf numFmtId="0" fontId="17" fillId="18" borderId="0" xfId="0" applyFont="1" applyFill="1" applyAlignment="1">
      <alignment horizontal="left" vertical="center" wrapText="1"/>
    </xf>
    <xf numFmtId="9" fontId="16" fillId="16" borderId="0" xfId="0" applyNumberFormat="1" applyFont="1" applyFill="1" applyAlignment="1">
      <alignment horizontal="left" vertical="center" wrapText="1"/>
    </xf>
    <xf numFmtId="9" fontId="17" fillId="16" borderId="0" xfId="0" applyNumberFormat="1" applyFont="1" applyFill="1" applyAlignment="1">
      <alignment horizontal="left" vertical="center" wrapText="1"/>
    </xf>
    <xf numFmtId="0" fontId="17" fillId="16" borderId="0" xfId="0" applyFont="1" applyFill="1" applyAlignment="1">
      <alignment horizontal="left" vertical="center" wrapText="1"/>
    </xf>
    <xf numFmtId="0" fontId="0" fillId="0" borderId="2" xfId="0" applyBorder="1" applyAlignment="1">
      <alignment vertical="center"/>
    </xf>
    <xf numFmtId="0" fontId="22" fillId="0" borderId="0" xfId="0" applyFont="1" applyAlignment="1">
      <alignment horizontal="left" vertical="center"/>
    </xf>
    <xf numFmtId="0" fontId="0" fillId="0" borderId="1"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22" fillId="0" borderId="1" xfId="0" applyFont="1" applyBorder="1" applyAlignment="1" applyProtection="1">
      <alignment horizontal="left" vertical="center"/>
      <protection hidden="1"/>
    </xf>
    <xf numFmtId="0" fontId="0" fillId="0" borderId="1" xfId="0" applyBorder="1" applyAlignment="1" applyProtection="1">
      <alignment horizontal="left" vertical="center"/>
      <protection hidden="1"/>
    </xf>
    <xf numFmtId="0" fontId="22" fillId="0" borderId="1" xfId="0" applyFont="1" applyBorder="1" applyAlignment="1" applyProtection="1">
      <alignment horizontal="left" vertical="center"/>
      <protection locked="0"/>
    </xf>
    <xf numFmtId="0" fontId="12" fillId="17" borderId="16" xfId="0" applyFont="1" applyFill="1" applyBorder="1" applyAlignment="1">
      <alignment horizontal="left" vertical="center" wrapText="1"/>
    </xf>
    <xf numFmtId="0" fontId="2" fillId="0" borderId="0" xfId="0" applyFont="1" applyAlignment="1">
      <alignment horizontal="left" vertical="top" wrapText="1"/>
    </xf>
    <xf numFmtId="9" fontId="0" fillId="0" borderId="0" xfId="0" applyNumberFormat="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9" fontId="0" fillId="0" borderId="0" xfId="0" applyNumberFormat="1" applyAlignment="1">
      <alignment vertical="center" wrapText="1"/>
    </xf>
    <xf numFmtId="9" fontId="0" fillId="0" borderId="0" xfId="0" applyNumberFormat="1" applyAlignment="1">
      <alignment horizontal="left" vertical="center"/>
    </xf>
    <xf numFmtId="9" fontId="0" fillId="0" borderId="0" xfId="0" applyNumberFormat="1" applyAlignment="1">
      <alignment horizontal="left" vertical="top"/>
    </xf>
    <xf numFmtId="9" fontId="0" fillId="0" borderId="0" xfId="2" applyFont="1" applyAlignment="1">
      <alignment horizontal="left" vertical="center"/>
    </xf>
    <xf numFmtId="0" fontId="0" fillId="2" borderId="1" xfId="0" applyFill="1" applyBorder="1" applyAlignment="1" applyProtection="1">
      <alignment horizontal="left" vertical="center"/>
      <protection hidden="1"/>
    </xf>
    <xf numFmtId="9" fontId="0" fillId="0" borderId="0" xfId="2" applyFont="1" applyAlignment="1">
      <alignment horizontal="left" vertical="top" wrapText="1"/>
    </xf>
    <xf numFmtId="9" fontId="0" fillId="0" borderId="0" xfId="2" applyFont="1" applyFill="1" applyAlignment="1">
      <alignment horizontal="left" vertical="top" wrapText="1"/>
    </xf>
    <xf numFmtId="0" fontId="22" fillId="0" borderId="0" xfId="0" applyFont="1" applyAlignment="1">
      <alignment horizontal="left" vertical="center" wrapText="1"/>
    </xf>
    <xf numFmtId="0" fontId="22" fillId="0" borderId="0" xfId="0" applyFont="1" applyAlignment="1">
      <alignment horizontal="left" vertical="top" wrapText="1"/>
    </xf>
    <xf numFmtId="9" fontId="0" fillId="0" borderId="0" xfId="2" applyFont="1" applyAlignment="1">
      <alignment horizontal="left"/>
    </xf>
    <xf numFmtId="9" fontId="12" fillId="17" borderId="16" xfId="2" applyFont="1" applyFill="1" applyBorder="1" applyAlignment="1">
      <alignment horizontal="left" vertical="center" wrapText="1"/>
    </xf>
    <xf numFmtId="9" fontId="15" fillId="16" borderId="0" xfId="2" applyFont="1" applyFill="1" applyAlignment="1">
      <alignment horizontal="left" vertical="center" wrapText="1"/>
    </xf>
    <xf numFmtId="9" fontId="17" fillId="18" borderId="0" xfId="2" applyFont="1" applyFill="1" applyAlignment="1">
      <alignment horizontal="left" vertical="center" wrapText="1"/>
    </xf>
    <xf numFmtId="9" fontId="17" fillId="16" borderId="0" xfId="2" applyFont="1" applyFill="1" applyAlignment="1">
      <alignment horizontal="left" vertical="center" wrapText="1"/>
    </xf>
    <xf numFmtId="0" fontId="0" fillId="0" borderId="1" xfId="0" applyBorder="1" applyAlignment="1" applyProtection="1">
      <alignment horizontal="left" vertical="top"/>
      <protection locked="0"/>
    </xf>
    <xf numFmtId="0" fontId="0" fillId="0" borderId="0" xfId="0" applyProtection="1">
      <protection hidden="1"/>
    </xf>
    <xf numFmtId="0" fontId="0" fillId="0" borderId="0" xfId="0" applyAlignment="1" applyProtection="1">
      <alignment horizontal="left" vertical="center"/>
      <protection hidden="1"/>
    </xf>
    <xf numFmtId="9" fontId="0" fillId="0" borderId="0" xfId="0" applyNumberFormat="1" applyAlignment="1" applyProtection="1">
      <alignment horizontal="left" vertical="top"/>
      <protection hidden="1"/>
    </xf>
    <xf numFmtId="9" fontId="0" fillId="0" borderId="0" xfId="2" applyFont="1" applyAlignment="1" applyProtection="1">
      <alignment horizontal="left" vertical="center"/>
      <protection hidden="1"/>
    </xf>
    <xf numFmtId="0" fontId="3" fillId="0" borderId="1" xfId="0" applyFont="1" applyBorder="1" applyAlignment="1" applyProtection="1">
      <alignment horizontal="left" vertical="center" wrapText="1"/>
      <protection hidden="1"/>
    </xf>
    <xf numFmtId="0" fontId="7" fillId="3" borderId="1" xfId="0" applyFont="1" applyFill="1" applyBorder="1" applyAlignment="1" applyProtection="1">
      <alignment horizontal="left" vertical="center"/>
      <protection hidden="1"/>
    </xf>
    <xf numFmtId="0" fontId="21" fillId="3" borderId="1" xfId="0" applyFont="1" applyFill="1" applyBorder="1" applyAlignment="1" applyProtection="1">
      <alignment horizontal="left" vertical="center" wrapText="1"/>
      <protection hidden="1"/>
    </xf>
    <xf numFmtId="0" fontId="22" fillId="2" borderId="1" xfId="0" applyFont="1" applyFill="1"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0" fontId="22" fillId="0" borderId="0" xfId="0" applyFont="1" applyAlignment="1" applyProtection="1">
      <alignment horizontal="left" vertical="center"/>
      <protection hidden="1"/>
    </xf>
    <xf numFmtId="0" fontId="11" fillId="0" borderId="0" xfId="0" applyFont="1" applyAlignment="1" applyProtection="1">
      <alignment horizontal="left" vertical="center" wrapText="1"/>
      <protection hidden="1"/>
    </xf>
    <xf numFmtId="9" fontId="11" fillId="0" borderId="0" xfId="0" applyNumberFormat="1" applyFont="1" applyAlignment="1" applyProtection="1">
      <alignment horizontal="left" vertical="center" wrapText="1"/>
      <protection hidden="1"/>
    </xf>
    <xf numFmtId="0" fontId="0" fillId="0" borderId="7" xfId="0" applyBorder="1" applyAlignment="1" applyProtection="1">
      <alignment vertical="top"/>
      <protection hidden="1"/>
    </xf>
    <xf numFmtId="0" fontId="22" fillId="0" borderId="7" xfId="0" applyFont="1" applyBorder="1" applyAlignment="1" applyProtection="1">
      <alignment vertical="top"/>
      <protection hidden="1"/>
    </xf>
    <xf numFmtId="0" fontId="23" fillId="2" borderId="1" xfId="0" applyFont="1" applyFill="1" applyBorder="1" applyAlignment="1" applyProtection="1">
      <alignment horizontal="left" vertical="center"/>
      <protection hidden="1"/>
    </xf>
    <xf numFmtId="0" fontId="6" fillId="0" borderId="0" xfId="1" applyBorder="1" applyAlignment="1" applyProtection="1">
      <alignment horizontal="left" vertical="center"/>
      <protection hidden="1"/>
    </xf>
    <xf numFmtId="9" fontId="22" fillId="0" borderId="0" xfId="0" applyNumberFormat="1" applyFont="1" applyAlignment="1" applyProtection="1">
      <alignment horizontal="left" vertical="top"/>
      <protection hidden="1"/>
    </xf>
    <xf numFmtId="9" fontId="22" fillId="0" borderId="0" xfId="2" applyFont="1" applyAlignment="1" applyProtection="1">
      <alignment horizontal="left" vertical="center"/>
      <protection hidden="1"/>
    </xf>
    <xf numFmtId="0" fontId="0" fillId="2" borderId="1" xfId="0" applyFill="1" applyBorder="1" applyAlignment="1" applyProtection="1">
      <alignment horizontal="left" vertical="top"/>
      <protection hidden="1"/>
    </xf>
    <xf numFmtId="0" fontId="0" fillId="0" borderId="1" xfId="0" applyBorder="1" applyAlignment="1" applyProtection="1">
      <alignment horizontal="left" vertical="top"/>
      <protection hidden="1"/>
    </xf>
    <xf numFmtId="0" fontId="0" fillId="0" borderId="4" xfId="0" applyBorder="1" applyAlignment="1" applyProtection="1">
      <alignment vertical="center"/>
      <protection hidden="1"/>
    </xf>
    <xf numFmtId="0" fontId="0" fillId="0" borderId="3" xfId="0" applyBorder="1" applyAlignment="1" applyProtection="1">
      <alignment vertical="center"/>
      <protection hidden="1"/>
    </xf>
    <xf numFmtId="0" fontId="10" fillId="0" borderId="1" xfId="0" applyFont="1" applyBorder="1" applyAlignment="1" applyProtection="1">
      <alignment horizontal="left" vertical="center"/>
      <protection hidden="1"/>
    </xf>
    <xf numFmtId="0" fontId="22" fillId="15" borderId="1" xfId="0" applyFont="1" applyFill="1" applyBorder="1" applyAlignment="1" applyProtection="1">
      <alignment horizontal="left" vertical="center"/>
      <protection hidden="1"/>
    </xf>
    <xf numFmtId="0" fontId="3" fillId="0" borderId="5" xfId="0" applyFont="1" applyBorder="1" applyAlignment="1" applyProtection="1">
      <alignment horizontal="center" vertical="center"/>
      <protection hidden="1"/>
    </xf>
    <xf numFmtId="0" fontId="22" fillId="0" borderId="5" xfId="0" applyFont="1" applyBorder="1" applyAlignment="1" applyProtection="1">
      <alignment horizontal="center" vertical="center"/>
      <protection hidden="1"/>
    </xf>
    <xf numFmtId="0" fontId="3" fillId="0" borderId="7" xfId="0" applyFont="1" applyBorder="1" applyAlignment="1" applyProtection="1">
      <alignment vertical="center"/>
      <protection hidden="1"/>
    </xf>
    <xf numFmtId="0" fontId="2" fillId="0" borderId="0" xfId="0" applyFont="1" applyAlignment="1">
      <alignment horizontal="right" vertical="center" wrapText="1"/>
    </xf>
    <xf numFmtId="0" fontId="0" fillId="0" borderId="0" xfId="0" applyAlignment="1">
      <alignment horizontal="right" vertical="center"/>
    </xf>
    <xf numFmtId="9" fontId="0" fillId="0" borderId="0" xfId="0" applyNumberFormat="1" applyAlignment="1">
      <alignment vertical="center"/>
    </xf>
    <xf numFmtId="0" fontId="20" fillId="19" borderId="1" xfId="0" applyFont="1" applyFill="1" applyBorder="1" applyAlignment="1" applyProtection="1">
      <alignment horizontal="left" vertical="center"/>
      <protection hidden="1"/>
    </xf>
    <xf numFmtId="0" fontId="22" fillId="19" borderId="1" xfId="0" applyFont="1" applyFill="1" applyBorder="1" applyAlignment="1" applyProtection="1">
      <alignment horizontal="left" vertical="center"/>
      <protection hidden="1"/>
    </xf>
    <xf numFmtId="0" fontId="0" fillId="19" borderId="1" xfId="0" applyFill="1" applyBorder="1" applyAlignment="1" applyProtection="1">
      <alignment horizontal="left" vertical="center"/>
      <protection hidden="1"/>
    </xf>
    <xf numFmtId="0" fontId="22" fillId="19" borderId="5" xfId="0" applyFont="1" applyFill="1" applyBorder="1" applyAlignment="1" applyProtection="1">
      <alignment horizontal="left" vertical="center"/>
      <protection hidden="1"/>
    </xf>
    <xf numFmtId="0" fontId="0" fillId="19" borderId="5" xfId="0" applyFill="1" applyBorder="1" applyAlignment="1" applyProtection="1">
      <alignment horizontal="left" vertical="center"/>
      <protection hidden="1"/>
    </xf>
    <xf numFmtId="0" fontId="22" fillId="19" borderId="1" xfId="0" applyFont="1" applyFill="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2" fillId="0" borderId="0" xfId="0" applyFont="1" applyAlignment="1" applyProtection="1">
      <alignment horizontal="right" vertical="center" wrapText="1"/>
      <protection hidden="1"/>
    </xf>
    <xf numFmtId="9" fontId="0" fillId="0" borderId="0" xfId="0" applyNumberFormat="1" applyAlignment="1" applyProtection="1">
      <alignment vertical="center" wrapText="1"/>
      <protection hidden="1"/>
    </xf>
    <xf numFmtId="0" fontId="0" fillId="0" borderId="0" xfId="0" applyAlignment="1" applyProtection="1">
      <alignment vertical="center" wrapText="1"/>
      <protection hidden="1"/>
    </xf>
    <xf numFmtId="0" fontId="0" fillId="0" borderId="0" xfId="0" applyAlignment="1" applyProtection="1">
      <alignment horizontal="right" vertical="center" wrapText="1"/>
      <protection hidden="1"/>
    </xf>
    <xf numFmtId="0" fontId="22" fillId="19" borderId="5" xfId="0" applyFont="1" applyFill="1" applyBorder="1" applyAlignment="1" applyProtection="1">
      <alignment horizontal="left" vertical="top"/>
      <protection hidden="1"/>
    </xf>
    <xf numFmtId="0" fontId="22" fillId="19" borderId="7" xfId="0" applyFont="1" applyFill="1" applyBorder="1" applyAlignment="1" applyProtection="1">
      <alignment horizontal="left" vertical="top"/>
      <protection hidden="1"/>
    </xf>
    <xf numFmtId="0" fontId="22" fillId="19" borderId="6" xfId="0" applyFont="1" applyFill="1" applyBorder="1" applyAlignment="1" applyProtection="1">
      <alignment horizontal="left" vertical="top"/>
      <protection hidden="1"/>
    </xf>
    <xf numFmtId="0" fontId="22" fillId="0" borderId="1" xfId="0" applyFont="1" applyBorder="1" applyAlignment="1">
      <alignment horizontal="left" vertical="center"/>
    </xf>
    <xf numFmtId="0" fontId="22" fillId="20" borderId="3" xfId="0" applyFont="1" applyFill="1" applyBorder="1" applyAlignment="1" applyProtection="1">
      <alignment vertical="center"/>
      <protection hidden="1"/>
    </xf>
    <xf numFmtId="0" fontId="22" fillId="2" borderId="1" xfId="0" applyFont="1" applyFill="1" applyBorder="1" applyAlignment="1" applyProtection="1">
      <alignment horizontal="left" vertical="center"/>
      <protection locked="0"/>
    </xf>
    <xf numFmtId="0" fontId="0" fillId="20" borderId="2" xfId="0" applyFill="1" applyBorder="1" applyAlignment="1" applyProtection="1">
      <alignment horizontal="left" vertical="center" wrapText="1"/>
      <protection locked="0"/>
    </xf>
    <xf numFmtId="0" fontId="0" fillId="20" borderId="1" xfId="0" applyFill="1" applyBorder="1" applyAlignment="1" applyProtection="1">
      <alignment horizontal="left" vertical="center"/>
      <protection locked="0"/>
    </xf>
    <xf numFmtId="0" fontId="22" fillId="20" borderId="1" xfId="0" applyFont="1" applyFill="1" applyBorder="1" applyAlignment="1" applyProtection="1">
      <alignment horizontal="left" vertical="center"/>
      <protection locked="0"/>
    </xf>
    <xf numFmtId="0" fontId="0" fillId="20" borderId="0" xfId="0" applyFill="1" applyAlignment="1" applyProtection="1">
      <alignment horizontal="left" vertical="center" wrapText="1"/>
      <protection locked="0"/>
    </xf>
    <xf numFmtId="9" fontId="22" fillId="20" borderId="1" xfId="0" applyNumberFormat="1" applyFont="1" applyFill="1" applyBorder="1" applyAlignment="1" applyProtection="1">
      <alignment horizontal="left" vertical="center"/>
      <protection locked="0"/>
    </xf>
    <xf numFmtId="0" fontId="0" fillId="20" borderId="1" xfId="0" applyFill="1" applyBorder="1" applyAlignment="1" applyProtection="1">
      <alignment horizontal="left" vertical="center" wrapText="1"/>
      <protection locked="0"/>
    </xf>
    <xf numFmtId="0" fontId="0" fillId="20" borderId="1" xfId="0" applyFill="1" applyBorder="1" applyAlignment="1" applyProtection="1">
      <alignment horizontal="left" vertical="top" wrapText="1"/>
      <protection locked="0"/>
    </xf>
    <xf numFmtId="9" fontId="0" fillId="20" borderId="1" xfId="0" applyNumberFormat="1" applyFill="1" applyBorder="1" applyAlignment="1" applyProtection="1">
      <alignment horizontal="left" vertical="top" wrapText="1"/>
      <protection locked="0"/>
    </xf>
    <xf numFmtId="0" fontId="22" fillId="20" borderId="2" xfId="0" applyFont="1" applyFill="1" applyBorder="1" applyAlignment="1" applyProtection="1">
      <alignment vertical="center"/>
      <protection locked="0"/>
    </xf>
    <xf numFmtId="0" fontId="0" fillId="0" borderId="0" xfId="0" applyProtection="1">
      <protection locked="0"/>
    </xf>
    <xf numFmtId="0" fontId="22" fillId="21" borderId="1" xfId="0" applyFont="1" applyFill="1" applyBorder="1" applyAlignment="1" applyProtection="1">
      <alignment horizontal="left" vertical="center"/>
      <protection locked="0"/>
    </xf>
    <xf numFmtId="9" fontId="0" fillId="20" borderId="2" xfId="0" applyNumberFormat="1" applyFill="1" applyBorder="1" applyAlignment="1" applyProtection="1">
      <alignment horizontal="left" vertical="top" wrapText="1"/>
      <protection locked="0"/>
    </xf>
    <xf numFmtId="9" fontId="0" fillId="20" borderId="3" xfId="0" applyNumberFormat="1" applyFill="1" applyBorder="1" applyAlignment="1" applyProtection="1">
      <alignment horizontal="left" vertical="top" wrapText="1"/>
      <protection locked="0"/>
    </xf>
    <xf numFmtId="0" fontId="0" fillId="0" borderId="2" xfId="0" applyBorder="1" applyAlignment="1" applyProtection="1">
      <alignment horizontal="left" vertical="top" wrapText="1"/>
      <protection hidden="1"/>
    </xf>
    <xf numFmtId="0" fontId="0" fillId="0" borderId="3" xfId="0"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3" xfId="0" applyFill="1" applyBorder="1" applyAlignment="1" applyProtection="1">
      <alignment horizontal="left" vertical="top" wrapText="1"/>
      <protection hidden="1"/>
    </xf>
    <xf numFmtId="0" fontId="0" fillId="6" borderId="2" xfId="0" applyFill="1" applyBorder="1" applyAlignment="1" applyProtection="1">
      <alignment horizontal="left" vertical="center"/>
      <protection hidden="1"/>
    </xf>
    <xf numFmtId="0" fontId="0" fillId="6" borderId="3" xfId="0" applyFill="1" applyBorder="1" applyAlignment="1" applyProtection="1">
      <alignment horizontal="left" vertical="center"/>
      <protection hidden="1"/>
    </xf>
    <xf numFmtId="0" fontId="22" fillId="20" borderId="2" xfId="0" applyFont="1" applyFill="1" applyBorder="1" applyAlignment="1" applyProtection="1">
      <alignment horizontal="left" vertical="center"/>
      <protection locked="0"/>
    </xf>
    <xf numFmtId="0" fontId="22" fillId="20" borderId="3" xfId="0" applyFont="1" applyFill="1" applyBorder="1" applyAlignment="1" applyProtection="1">
      <alignment horizontal="left" vertical="center"/>
      <protection locked="0"/>
    </xf>
    <xf numFmtId="0" fontId="0" fillId="20" borderId="2" xfId="0" applyFill="1" applyBorder="1" applyAlignment="1" applyProtection="1">
      <alignment horizontal="left" vertical="top"/>
      <protection locked="0"/>
    </xf>
    <xf numFmtId="0" fontId="0" fillId="20" borderId="3" xfId="0" applyFill="1" applyBorder="1" applyAlignment="1" applyProtection="1">
      <alignment horizontal="left" vertical="top"/>
      <protection locked="0"/>
    </xf>
    <xf numFmtId="0" fontId="0" fillId="2" borderId="2" xfId="0" applyFill="1" applyBorder="1" applyAlignment="1" applyProtection="1">
      <alignment horizontal="left" vertical="center"/>
      <protection hidden="1"/>
    </xf>
    <xf numFmtId="0" fontId="0" fillId="2" borderId="3" xfId="0" applyFill="1" applyBorder="1" applyAlignment="1" applyProtection="1">
      <alignment horizontal="left" vertical="center"/>
      <protection hidden="1"/>
    </xf>
    <xf numFmtId="0" fontId="0" fillId="0" borderId="2" xfId="0" applyBorder="1" applyAlignment="1" applyProtection="1">
      <alignment horizontal="left" vertical="center"/>
      <protection hidden="1"/>
    </xf>
    <xf numFmtId="0" fontId="0" fillId="0" borderId="3" xfId="0" applyBorder="1" applyAlignment="1" applyProtection="1">
      <alignment horizontal="left" vertical="center"/>
      <protection hidden="1"/>
    </xf>
    <xf numFmtId="0" fontId="3" fillId="5" borderId="2" xfId="0" applyFont="1" applyFill="1" applyBorder="1" applyAlignment="1" applyProtection="1">
      <alignment horizontal="left" vertical="center"/>
      <protection hidden="1"/>
    </xf>
    <xf numFmtId="0" fontId="3" fillId="5" borderId="4" xfId="0" applyFont="1" applyFill="1" applyBorder="1" applyAlignment="1" applyProtection="1">
      <alignment horizontal="left" vertical="center"/>
      <protection hidden="1"/>
    </xf>
    <xf numFmtId="0" fontId="3" fillId="5" borderId="3" xfId="0" applyFont="1" applyFill="1" applyBorder="1" applyAlignment="1" applyProtection="1">
      <alignment horizontal="left" vertical="center"/>
      <protection hidden="1"/>
    </xf>
    <xf numFmtId="0" fontId="3" fillId="0" borderId="2" xfId="0" applyFont="1" applyBorder="1" applyAlignment="1" applyProtection="1">
      <alignment horizontal="left" vertical="center"/>
      <protection hidden="1"/>
    </xf>
    <xf numFmtId="0" fontId="3" fillId="0" borderId="4" xfId="0" applyFont="1" applyBorder="1" applyAlignment="1" applyProtection="1">
      <alignment horizontal="left" vertical="center"/>
      <protection hidden="1"/>
    </xf>
    <xf numFmtId="0" fontId="3" fillId="0" borderId="3" xfId="0" applyFont="1" applyBorder="1" applyAlignment="1" applyProtection="1">
      <alignment horizontal="left" vertical="center"/>
      <protection hidden="1"/>
    </xf>
    <xf numFmtId="0" fontId="0" fillId="20" borderId="2" xfId="0" applyFill="1" applyBorder="1" applyAlignment="1" applyProtection="1">
      <alignment horizontal="left" vertical="center" wrapText="1"/>
      <protection locked="0"/>
    </xf>
    <xf numFmtId="0" fontId="0" fillId="20" borderId="3" xfId="0" applyFill="1" applyBorder="1" applyAlignment="1" applyProtection="1">
      <alignment horizontal="left" vertical="center" wrapText="1"/>
      <protection locked="0"/>
    </xf>
    <xf numFmtId="0" fontId="10" fillId="12" borderId="2" xfId="0" applyFont="1" applyFill="1" applyBorder="1" applyAlignment="1" applyProtection="1">
      <alignment horizontal="left" vertical="center"/>
      <protection hidden="1"/>
    </xf>
    <xf numFmtId="0" fontId="10" fillId="12" borderId="4" xfId="0" applyFont="1" applyFill="1" applyBorder="1" applyAlignment="1" applyProtection="1">
      <alignment horizontal="left" vertical="center"/>
      <protection hidden="1"/>
    </xf>
    <xf numFmtId="0" fontId="10" fillId="12" borderId="3" xfId="0" applyFont="1" applyFill="1" applyBorder="1" applyAlignment="1" applyProtection="1">
      <alignment horizontal="left" vertical="center"/>
      <protection hidden="1"/>
    </xf>
    <xf numFmtId="0" fontId="0" fillId="0" borderId="4" xfId="0" applyBorder="1" applyAlignment="1" applyProtection="1">
      <alignment horizontal="left" vertical="center"/>
      <protection hidden="1"/>
    </xf>
    <xf numFmtId="0" fontId="3" fillId="0" borderId="5" xfId="0" applyFont="1" applyBorder="1" applyAlignment="1" applyProtection="1">
      <alignment horizontal="left" vertical="center"/>
      <protection hidden="1"/>
    </xf>
    <xf numFmtId="0" fontId="3" fillId="0" borderId="6" xfId="0" applyFont="1" applyBorder="1" applyAlignment="1" applyProtection="1">
      <alignment horizontal="left" vertical="center"/>
      <protection hidden="1"/>
    </xf>
    <xf numFmtId="0" fontId="3" fillId="0" borderId="7" xfId="0" applyFont="1" applyBorder="1" applyAlignment="1" applyProtection="1">
      <alignment horizontal="left" vertical="center"/>
      <protection hidden="1"/>
    </xf>
    <xf numFmtId="0" fontId="0" fillId="0" borderId="2" xfId="0"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0" fillId="6" borderId="2" xfId="0" applyFill="1" applyBorder="1" applyAlignment="1" applyProtection="1">
      <alignment horizontal="left" vertical="center" wrapText="1"/>
      <protection hidden="1"/>
    </xf>
    <xf numFmtId="0" fontId="0" fillId="6" borderId="3" xfId="0" applyFill="1" applyBorder="1" applyAlignment="1" applyProtection="1">
      <alignment horizontal="left" vertical="center" wrapText="1"/>
      <protection hidden="1"/>
    </xf>
    <xf numFmtId="0" fontId="1" fillId="8" borderId="2" xfId="0" applyFont="1" applyFill="1" applyBorder="1" applyAlignment="1" applyProtection="1">
      <alignment horizontal="left" vertical="center"/>
      <protection hidden="1"/>
    </xf>
    <xf numFmtId="0" fontId="1" fillId="8" borderId="4" xfId="0" applyFont="1" applyFill="1" applyBorder="1" applyAlignment="1" applyProtection="1">
      <alignment horizontal="left" vertical="center"/>
      <protection hidden="1"/>
    </xf>
    <xf numFmtId="0" fontId="1" fillId="8" borderId="3" xfId="0" applyFont="1" applyFill="1" applyBorder="1" applyAlignment="1" applyProtection="1">
      <alignment horizontal="left" vertical="center"/>
      <protection hidden="1"/>
    </xf>
    <xf numFmtId="0" fontId="25" fillId="19" borderId="2" xfId="0" applyFont="1" applyFill="1" applyBorder="1" applyAlignment="1" applyProtection="1">
      <alignment horizontal="left" vertical="top"/>
      <protection hidden="1"/>
    </xf>
    <xf numFmtId="0" fontId="25" fillId="19" borderId="3" xfId="0" applyFont="1" applyFill="1" applyBorder="1" applyAlignment="1" applyProtection="1">
      <alignment horizontal="left" vertical="top"/>
      <protection hidden="1"/>
    </xf>
    <xf numFmtId="0" fontId="22" fillId="20" borderId="2" xfId="0" applyFont="1" applyFill="1" applyBorder="1" applyAlignment="1" applyProtection="1">
      <alignment horizontal="left" vertical="top"/>
      <protection locked="0"/>
    </xf>
    <xf numFmtId="0" fontId="22" fillId="20" borderId="3" xfId="0" applyFont="1" applyFill="1" applyBorder="1" applyAlignment="1" applyProtection="1">
      <alignment horizontal="left" vertical="top"/>
      <protection locked="0"/>
    </xf>
    <xf numFmtId="0" fontId="3" fillId="0" borderId="2" xfId="0" applyFont="1" applyBorder="1" applyAlignment="1" applyProtection="1">
      <alignment horizontal="center" vertical="center"/>
      <protection hidden="1"/>
    </xf>
    <xf numFmtId="0" fontId="3" fillId="0" borderId="4" xfId="0" applyFont="1" applyBorder="1" applyAlignment="1" applyProtection="1">
      <alignment horizontal="center" vertical="center"/>
      <protection hidden="1"/>
    </xf>
    <xf numFmtId="0" fontId="22" fillId="6" borderId="2" xfId="0" applyFont="1" applyFill="1" applyBorder="1" applyAlignment="1" applyProtection="1">
      <alignment horizontal="left" vertical="center" wrapText="1"/>
      <protection hidden="1"/>
    </xf>
    <xf numFmtId="0" fontId="22" fillId="6" borderId="3" xfId="0" applyFont="1" applyFill="1" applyBorder="1" applyAlignment="1" applyProtection="1">
      <alignment horizontal="left" vertical="center" wrapText="1"/>
      <protection hidden="1"/>
    </xf>
    <xf numFmtId="0" fontId="1" fillId="9" borderId="2" xfId="0" applyFont="1" applyFill="1" applyBorder="1" applyAlignment="1" applyProtection="1">
      <alignment horizontal="left" vertical="center"/>
      <protection hidden="1"/>
    </xf>
    <xf numFmtId="0" fontId="1" fillId="9" borderId="4" xfId="0" applyFont="1" applyFill="1" applyBorder="1" applyAlignment="1" applyProtection="1">
      <alignment horizontal="left" vertical="center"/>
      <protection hidden="1"/>
    </xf>
    <xf numFmtId="0" fontId="1" fillId="9" borderId="3" xfId="0" applyFont="1" applyFill="1" applyBorder="1" applyAlignment="1" applyProtection="1">
      <alignment horizontal="left" vertical="center"/>
      <protection hidden="1"/>
    </xf>
    <xf numFmtId="0" fontId="0" fillId="20" borderId="2" xfId="0" applyFill="1" applyBorder="1" applyAlignment="1" applyProtection="1">
      <alignment horizontal="left" vertical="center"/>
      <protection locked="0"/>
    </xf>
    <xf numFmtId="0" fontId="0" fillId="20" borderId="3" xfId="0" applyFill="1" applyBorder="1" applyAlignment="1" applyProtection="1">
      <alignment horizontal="left" vertical="center"/>
      <protection locked="0"/>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10" fillId="13" borderId="2" xfId="0" applyFont="1" applyFill="1" applyBorder="1" applyAlignment="1" applyProtection="1">
      <alignment horizontal="left" vertical="center"/>
      <protection hidden="1"/>
    </xf>
    <xf numFmtId="0" fontId="10" fillId="13" borderId="4" xfId="0" applyFont="1" applyFill="1" applyBorder="1" applyAlignment="1" applyProtection="1">
      <alignment horizontal="left" vertical="center"/>
      <protection hidden="1"/>
    </xf>
    <xf numFmtId="0" fontId="10" fillId="13" borderId="3" xfId="0" applyFont="1" applyFill="1" applyBorder="1" applyAlignment="1" applyProtection="1">
      <alignment horizontal="left" vertical="center"/>
      <protection hidden="1"/>
    </xf>
    <xf numFmtId="0" fontId="5" fillId="0" borderId="2" xfId="0" applyFont="1" applyBorder="1" applyAlignment="1" applyProtection="1">
      <alignment horizontal="left" vertical="center"/>
      <protection hidden="1"/>
    </xf>
    <xf numFmtId="0" fontId="5" fillId="0" borderId="4" xfId="0" applyFont="1" applyBorder="1" applyAlignment="1" applyProtection="1">
      <alignment horizontal="left" vertical="center"/>
      <protection hidden="1"/>
    </xf>
    <xf numFmtId="0" fontId="5" fillId="0" borderId="3" xfId="0" applyFont="1" applyBorder="1" applyAlignment="1" applyProtection="1">
      <alignment horizontal="left" vertical="center"/>
      <protection hidden="1"/>
    </xf>
    <xf numFmtId="0" fontId="8" fillId="0" borderId="2"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7" fillId="3" borderId="2" xfId="0" applyFont="1" applyFill="1" applyBorder="1" applyAlignment="1" applyProtection="1">
      <alignment horizontal="left" vertical="center" wrapText="1"/>
      <protection hidden="1"/>
    </xf>
    <xf numFmtId="0" fontId="7" fillId="3" borderId="3" xfId="0" applyFont="1" applyFill="1" applyBorder="1" applyAlignment="1" applyProtection="1">
      <alignment horizontal="left" vertical="center" wrapText="1"/>
      <protection hidden="1"/>
    </xf>
    <xf numFmtId="0" fontId="1" fillId="4" borderId="2" xfId="0" applyFont="1" applyFill="1" applyBorder="1" applyAlignment="1" applyProtection="1">
      <alignment horizontal="left" vertical="center"/>
      <protection hidden="1"/>
    </xf>
    <xf numFmtId="0" fontId="1" fillId="4" borderId="4" xfId="0" applyFont="1" applyFill="1" applyBorder="1" applyAlignment="1" applyProtection="1">
      <alignment horizontal="left" vertical="center"/>
      <protection hidden="1"/>
    </xf>
    <xf numFmtId="0" fontId="1" fillId="4" borderId="3" xfId="0" applyFont="1" applyFill="1" applyBorder="1" applyAlignment="1" applyProtection="1">
      <alignment horizontal="left" vertical="center"/>
      <protection hidden="1"/>
    </xf>
    <xf numFmtId="0" fontId="1" fillId="10" borderId="2" xfId="0" applyFont="1" applyFill="1" applyBorder="1" applyAlignment="1" applyProtection="1">
      <alignment horizontal="left" vertical="center"/>
      <protection hidden="1"/>
    </xf>
    <xf numFmtId="0" fontId="1" fillId="10" borderId="4" xfId="0" applyFont="1" applyFill="1" applyBorder="1" applyAlignment="1" applyProtection="1">
      <alignment horizontal="left" vertical="center"/>
      <protection hidden="1"/>
    </xf>
    <xf numFmtId="0" fontId="1" fillId="10" borderId="3" xfId="0" applyFont="1" applyFill="1" applyBorder="1" applyAlignment="1" applyProtection="1">
      <alignment horizontal="left" vertical="center"/>
      <protection hidden="1"/>
    </xf>
    <xf numFmtId="0" fontId="0" fillId="0" borderId="5" xfId="0" applyBorder="1" applyAlignment="1" applyProtection="1">
      <alignment horizontal="left" vertical="center"/>
      <protection hidden="1"/>
    </xf>
    <xf numFmtId="0" fontId="0" fillId="0" borderId="6" xfId="0" applyBorder="1" applyAlignment="1" applyProtection="1">
      <alignment horizontal="left" vertical="center"/>
      <protection hidden="1"/>
    </xf>
    <xf numFmtId="0" fontId="0" fillId="0" borderId="7" xfId="0" applyBorder="1" applyAlignment="1" applyProtection="1">
      <alignment horizontal="left" vertical="center"/>
      <protection hidden="1"/>
    </xf>
    <xf numFmtId="0" fontId="8" fillId="0" borderId="2"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10" fillId="14" borderId="2" xfId="0" applyFont="1" applyFill="1" applyBorder="1" applyAlignment="1" applyProtection="1">
      <alignment horizontal="left" vertical="center"/>
      <protection hidden="1"/>
    </xf>
    <xf numFmtId="0" fontId="10" fillId="14" borderId="4" xfId="0" applyFont="1" applyFill="1" applyBorder="1" applyAlignment="1" applyProtection="1">
      <alignment horizontal="left" vertical="center"/>
      <protection hidden="1"/>
    </xf>
    <xf numFmtId="0" fontId="10" fillId="14" borderId="3" xfId="0" applyFont="1" applyFill="1" applyBorder="1" applyAlignment="1" applyProtection="1">
      <alignment horizontal="left" vertical="center"/>
      <protection hidden="1"/>
    </xf>
    <xf numFmtId="0" fontId="10" fillId="11" borderId="2" xfId="0" applyFont="1" applyFill="1" applyBorder="1" applyAlignment="1" applyProtection="1">
      <alignment horizontal="left" vertical="center"/>
      <protection hidden="1"/>
    </xf>
    <xf numFmtId="0" fontId="10" fillId="11" borderId="4" xfId="0" applyFont="1" applyFill="1" applyBorder="1" applyAlignment="1" applyProtection="1">
      <alignment horizontal="left" vertical="center"/>
      <protection hidden="1"/>
    </xf>
    <xf numFmtId="0" fontId="10" fillId="11" borderId="3" xfId="0" applyFont="1" applyFill="1" applyBorder="1" applyAlignment="1" applyProtection="1">
      <alignment horizontal="left" vertical="center"/>
      <protection hidden="1"/>
    </xf>
    <xf numFmtId="0" fontId="0" fillId="20" borderId="2" xfId="0" applyFill="1" applyBorder="1" applyAlignment="1" applyProtection="1">
      <alignment horizontal="left" vertical="top" wrapText="1"/>
      <protection locked="0"/>
    </xf>
    <xf numFmtId="0" fontId="0" fillId="20" borderId="3" xfId="0" applyFill="1" applyBorder="1" applyAlignment="1" applyProtection="1">
      <alignment horizontal="left" vertical="top" wrapText="1"/>
      <protection locked="0"/>
    </xf>
    <xf numFmtId="0" fontId="22" fillId="0" borderId="2" xfId="0" applyFont="1" applyBorder="1" applyAlignment="1" applyProtection="1">
      <alignment horizontal="center" vertical="center"/>
      <protection hidden="1"/>
    </xf>
    <xf numFmtId="0" fontId="22" fillId="0" borderId="3" xfId="0" applyFont="1" applyBorder="1" applyAlignment="1" applyProtection="1">
      <alignment horizontal="center" vertical="center"/>
      <protection hidden="1"/>
    </xf>
    <xf numFmtId="0" fontId="19" fillId="20" borderId="2" xfId="0" applyFont="1" applyFill="1" applyBorder="1" applyAlignment="1" applyProtection="1">
      <alignment horizontal="left" vertical="center" wrapText="1"/>
      <protection locked="0"/>
    </xf>
    <xf numFmtId="0" fontId="19" fillId="20" borderId="3" xfId="0" applyFont="1" applyFill="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hidden="1"/>
    </xf>
    <xf numFmtId="0" fontId="19" fillId="0" borderId="3" xfId="0" applyFont="1" applyBorder="1" applyAlignment="1" applyProtection="1">
      <alignment horizontal="left" vertical="center" wrapText="1"/>
      <protection hidden="1"/>
    </xf>
    <xf numFmtId="0" fontId="0" fillId="0" borderId="2" xfId="0" applyBorder="1" applyAlignment="1" applyProtection="1">
      <alignment horizontal="left" vertical="top"/>
      <protection hidden="1"/>
    </xf>
    <xf numFmtId="0" fontId="0" fillId="0" borderId="3" xfId="0" applyBorder="1" applyAlignment="1" applyProtection="1">
      <alignment horizontal="left" vertical="top"/>
      <protection hidden="1"/>
    </xf>
    <xf numFmtId="0" fontId="22" fillId="20" borderId="2" xfId="0" applyFont="1" applyFill="1" applyBorder="1" applyAlignment="1" applyProtection="1">
      <alignment horizontal="left" vertical="top" wrapText="1"/>
      <protection locked="0"/>
    </xf>
    <xf numFmtId="0" fontId="22" fillId="20" borderId="3" xfId="0" applyFont="1" applyFill="1" applyBorder="1" applyAlignment="1" applyProtection="1">
      <alignment horizontal="left" vertical="top" wrapText="1"/>
      <protection locked="0"/>
    </xf>
    <xf numFmtId="0" fontId="0" fillId="19" borderId="2" xfId="0" applyFill="1" applyBorder="1" applyAlignment="1" applyProtection="1">
      <alignment horizontal="left" vertical="center"/>
      <protection hidden="1"/>
    </xf>
    <xf numFmtId="0" fontId="0" fillId="19" borderId="3" xfId="0" applyFill="1" applyBorder="1" applyAlignment="1" applyProtection="1">
      <alignment horizontal="left" vertical="center"/>
      <protection hidden="1"/>
    </xf>
    <xf numFmtId="0" fontId="21" fillId="19" borderId="2" xfId="0" applyFont="1" applyFill="1" applyBorder="1" applyAlignment="1" applyProtection="1">
      <alignment horizontal="left" vertical="center"/>
      <protection hidden="1"/>
    </xf>
    <xf numFmtId="0" fontId="21" fillId="19" borderId="3" xfId="0" applyFont="1" applyFill="1" applyBorder="1" applyAlignment="1" applyProtection="1">
      <alignment horizontal="left" vertical="center"/>
      <protection hidden="1"/>
    </xf>
    <xf numFmtId="1" fontId="21" fillId="19" borderId="2" xfId="0" applyNumberFormat="1" applyFont="1" applyFill="1" applyBorder="1" applyAlignment="1" applyProtection="1">
      <alignment horizontal="left" vertical="center"/>
      <protection hidden="1"/>
    </xf>
    <xf numFmtId="1" fontId="21" fillId="19" borderId="3" xfId="0" applyNumberFormat="1" applyFont="1" applyFill="1" applyBorder="1" applyAlignment="1" applyProtection="1">
      <alignment horizontal="left" vertical="center"/>
      <protection hidden="1"/>
    </xf>
    <xf numFmtId="0" fontId="10" fillId="7" borderId="2" xfId="0" applyFont="1" applyFill="1" applyBorder="1" applyAlignment="1" applyProtection="1">
      <alignment horizontal="left" vertical="center"/>
      <protection hidden="1"/>
    </xf>
    <xf numFmtId="0" fontId="10" fillId="7" borderId="4" xfId="0" applyFont="1" applyFill="1" applyBorder="1" applyAlignment="1" applyProtection="1">
      <alignment horizontal="left" vertical="center"/>
      <protection hidden="1"/>
    </xf>
    <xf numFmtId="0" fontId="10" fillId="7" borderId="3" xfId="0" applyFont="1" applyFill="1" applyBorder="1" applyAlignment="1" applyProtection="1">
      <alignment horizontal="left" vertical="center"/>
      <protection hidden="1"/>
    </xf>
    <xf numFmtId="0" fontId="4" fillId="0" borderId="2" xfId="0" applyFont="1" applyBorder="1" applyAlignment="1" applyProtection="1">
      <alignment horizontal="left" vertical="center"/>
      <protection hidden="1"/>
    </xf>
    <xf numFmtId="0" fontId="4" fillId="0" borderId="4" xfId="0" applyFont="1" applyBorder="1" applyAlignment="1" applyProtection="1">
      <alignment horizontal="left" vertical="center"/>
      <protection hidden="1"/>
    </xf>
    <xf numFmtId="0" fontId="4" fillId="0" borderId="3" xfId="0" applyFont="1" applyBorder="1" applyAlignment="1" applyProtection="1">
      <alignment horizontal="left" vertical="center"/>
      <protection hidden="1"/>
    </xf>
    <xf numFmtId="0" fontId="10" fillId="15" borderId="2" xfId="0" applyFont="1" applyFill="1" applyBorder="1" applyAlignment="1" applyProtection="1">
      <alignment horizontal="left" vertical="center"/>
      <protection hidden="1"/>
    </xf>
    <xf numFmtId="0" fontId="10" fillId="15" borderId="4" xfId="0" applyFont="1" applyFill="1" applyBorder="1" applyAlignment="1" applyProtection="1">
      <alignment horizontal="left" vertical="center"/>
      <protection hidden="1"/>
    </xf>
    <xf numFmtId="0" fontId="10" fillId="15" borderId="3" xfId="0" applyFont="1" applyFill="1" applyBorder="1" applyAlignment="1" applyProtection="1">
      <alignment horizontal="left" vertical="center"/>
      <protection hidden="1"/>
    </xf>
    <xf numFmtId="0" fontId="0" fillId="0" borderId="5" xfId="0" applyBorder="1" applyAlignment="1" applyProtection="1">
      <alignment horizontal="left" vertical="top"/>
      <protection hidden="1"/>
    </xf>
    <xf numFmtId="0" fontId="0" fillId="0" borderId="6" xfId="0" applyBorder="1" applyAlignment="1" applyProtection="1">
      <alignment horizontal="left" vertical="top"/>
      <protection hidden="1"/>
    </xf>
    <xf numFmtId="0" fontId="22" fillId="19" borderId="5" xfId="0" applyFont="1" applyFill="1" applyBorder="1" applyAlignment="1" applyProtection="1">
      <alignment horizontal="left" vertical="top"/>
      <protection hidden="1"/>
    </xf>
    <xf numFmtId="0" fontId="22" fillId="19" borderId="6" xfId="0" applyFont="1" applyFill="1" applyBorder="1" applyAlignment="1" applyProtection="1">
      <alignment horizontal="left" vertical="top"/>
      <protection hidden="1"/>
    </xf>
    <xf numFmtId="0" fontId="22" fillId="19" borderId="7" xfId="0" applyFont="1" applyFill="1" applyBorder="1" applyAlignment="1" applyProtection="1">
      <alignment horizontal="left" vertical="top"/>
      <protection hidden="1"/>
    </xf>
    <xf numFmtId="0" fontId="22" fillId="2" borderId="5" xfId="0" applyFont="1" applyFill="1" applyBorder="1" applyAlignment="1" applyProtection="1">
      <alignment horizontal="left" vertical="center"/>
      <protection hidden="1"/>
    </xf>
    <xf numFmtId="0" fontId="22" fillId="2" borderId="7" xfId="0" applyFont="1" applyFill="1" applyBorder="1" applyAlignment="1" applyProtection="1">
      <alignment horizontal="left" vertical="center"/>
      <protection hidden="1"/>
    </xf>
    <xf numFmtId="0" fontId="12" fillId="17" borderId="8" xfId="0" applyFont="1" applyFill="1" applyBorder="1" applyAlignment="1">
      <alignment horizontal="left" vertical="center" wrapText="1"/>
    </xf>
    <xf numFmtId="0" fontId="12" fillId="17" borderId="9" xfId="0" applyFont="1" applyFill="1" applyBorder="1" applyAlignment="1">
      <alignment horizontal="left" vertical="center" wrapText="1"/>
    </xf>
    <xf numFmtId="0" fontId="12" fillId="17" borderId="10" xfId="0" applyFont="1" applyFill="1" applyBorder="1" applyAlignment="1">
      <alignment horizontal="left" vertical="center" wrapText="1"/>
    </xf>
    <xf numFmtId="0" fontId="14" fillId="18" borderId="13" xfId="0" applyFont="1" applyFill="1" applyBorder="1" applyAlignment="1">
      <alignment horizontal="left" vertical="center" wrapText="1"/>
    </xf>
    <xf numFmtId="0" fontId="14" fillId="18" borderId="14" xfId="0" applyFont="1" applyFill="1" applyBorder="1" applyAlignment="1">
      <alignment horizontal="left" vertical="center" wrapText="1"/>
    </xf>
    <xf numFmtId="0" fontId="14" fillId="18" borderId="15" xfId="0" applyFont="1" applyFill="1" applyBorder="1" applyAlignment="1">
      <alignment horizontal="left"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DBDB51"/>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H232"/>
  <sheetViews>
    <sheetView tabSelected="1" topLeftCell="A122" zoomScale="68" zoomScaleNormal="70" workbookViewId="0">
      <selection activeCell="H135" sqref="H135"/>
    </sheetView>
  </sheetViews>
  <sheetFormatPr defaultColWidth="8.77734375" defaultRowHeight="14.4" x14ac:dyDescent="0.3"/>
  <cols>
    <col min="1" max="1" width="17.21875" style="44" customWidth="1"/>
    <col min="2" max="2" width="64.44140625" style="44" customWidth="1"/>
    <col min="3" max="3" width="104.5546875" style="44" customWidth="1"/>
    <col min="4" max="4" width="15.21875" style="52" bestFit="1" customWidth="1"/>
    <col min="5" max="5" width="14.88671875" style="52" customWidth="1"/>
    <col min="6" max="14" width="8.77734375" style="43"/>
    <col min="15" max="22" width="9.21875" style="44" customWidth="1"/>
    <col min="23" max="23" width="12.77734375" style="44" customWidth="1"/>
    <col min="24" max="24" width="9.21875" style="45" customWidth="1"/>
    <col min="25" max="25" width="9.21875" style="46" customWidth="1"/>
    <col min="26" max="26" width="9.21875" style="44" customWidth="1"/>
    <col min="27" max="27" width="59.5546875" style="44" customWidth="1"/>
    <col min="28" max="28" width="9.21875" style="44" customWidth="1"/>
    <col min="29" max="29" width="14.44140625" style="44" customWidth="1"/>
    <col min="30" max="60" width="9.21875" style="44" customWidth="1"/>
    <col min="61" max="16384" width="8.77734375" style="44"/>
  </cols>
  <sheetData>
    <row r="1" spans="1:5" ht="28.8" x14ac:dyDescent="0.3">
      <c r="A1" s="157" t="s">
        <v>173</v>
      </c>
      <c r="B1" s="158"/>
      <c r="C1" s="158"/>
      <c r="D1" s="158"/>
      <c r="E1" s="159"/>
    </row>
    <row r="2" spans="1:5" ht="34.5" customHeight="1" x14ac:dyDescent="0.3">
      <c r="A2" s="160" t="s">
        <v>14</v>
      </c>
      <c r="B2" s="161"/>
      <c r="C2" s="161"/>
      <c r="D2" s="161"/>
      <c r="E2" s="162"/>
    </row>
    <row r="3" spans="1:5" ht="34.5" customHeight="1" x14ac:dyDescent="0.3">
      <c r="A3" s="47" t="s">
        <v>20</v>
      </c>
      <c r="B3" s="174" t="s">
        <v>285</v>
      </c>
      <c r="C3" s="175"/>
      <c r="D3" s="175"/>
      <c r="E3" s="176"/>
    </row>
    <row r="4" spans="1:5" ht="34.5" customHeight="1" x14ac:dyDescent="0.3">
      <c r="A4" s="47" t="s">
        <v>21</v>
      </c>
      <c r="B4" s="174" t="s">
        <v>336</v>
      </c>
      <c r="C4" s="175"/>
      <c r="D4" s="175"/>
      <c r="E4" s="176"/>
    </row>
    <row r="5" spans="1:5" ht="48" customHeight="1" x14ac:dyDescent="0.3">
      <c r="A5" s="48" t="s">
        <v>7</v>
      </c>
      <c r="B5" s="163" t="s">
        <v>0</v>
      </c>
      <c r="C5" s="164"/>
      <c r="D5" s="49" t="s">
        <v>3</v>
      </c>
      <c r="E5" s="49" t="s">
        <v>4</v>
      </c>
    </row>
    <row r="6" spans="1:5" ht="21" x14ac:dyDescent="0.3">
      <c r="A6" s="165" t="s">
        <v>41</v>
      </c>
      <c r="B6" s="166"/>
      <c r="C6" s="167"/>
      <c r="D6" s="73">
        <f>D15+D20+D25</f>
        <v>12</v>
      </c>
      <c r="E6" s="73">
        <f>E15+E20+E25</f>
        <v>11</v>
      </c>
    </row>
    <row r="7" spans="1:5" ht="15.45" customHeight="1" x14ac:dyDescent="0.3">
      <c r="A7" s="129">
        <v>1</v>
      </c>
      <c r="B7" s="117" t="s">
        <v>13</v>
      </c>
      <c r="C7" s="118"/>
      <c r="D7" s="118"/>
      <c r="E7" s="119"/>
    </row>
    <row r="8" spans="1:5" ht="107.1" customHeight="1" x14ac:dyDescent="0.3">
      <c r="A8" s="130"/>
      <c r="B8" s="152" t="s">
        <v>15</v>
      </c>
      <c r="C8" s="153"/>
      <c r="D8" s="50">
        <v>0</v>
      </c>
      <c r="E8" s="50">
        <v>0</v>
      </c>
    </row>
    <row r="9" spans="1:5" ht="15" customHeight="1" x14ac:dyDescent="0.3">
      <c r="A9" s="130"/>
      <c r="B9" s="134" t="s">
        <v>165</v>
      </c>
      <c r="C9" s="135"/>
      <c r="D9" s="109" t="s">
        <v>22</v>
      </c>
      <c r="E9" s="110"/>
    </row>
    <row r="10" spans="1:5" ht="28.5" customHeight="1" x14ac:dyDescent="0.3">
      <c r="A10" s="130"/>
      <c r="B10" s="123" t="s">
        <v>18</v>
      </c>
      <c r="C10" s="124"/>
      <c r="D10" s="32">
        <v>0</v>
      </c>
      <c r="E10" s="32">
        <v>0</v>
      </c>
    </row>
    <row r="11" spans="1:5" ht="15" customHeight="1" x14ac:dyDescent="0.3">
      <c r="A11" s="130"/>
      <c r="B11" s="132" t="s">
        <v>204</v>
      </c>
      <c r="C11" s="133"/>
      <c r="D11" s="20">
        <v>1</v>
      </c>
      <c r="E11" s="22">
        <v>1</v>
      </c>
    </row>
    <row r="12" spans="1:5" ht="15" customHeight="1" x14ac:dyDescent="0.3">
      <c r="A12" s="130"/>
      <c r="B12" s="132" t="s">
        <v>205</v>
      </c>
      <c r="C12" s="133"/>
      <c r="D12" s="20">
        <v>1</v>
      </c>
      <c r="E12" s="22">
        <v>1</v>
      </c>
    </row>
    <row r="13" spans="1:5" ht="30.75" customHeight="1" x14ac:dyDescent="0.3">
      <c r="A13" s="130"/>
      <c r="B13" s="123" t="s">
        <v>208</v>
      </c>
      <c r="C13" s="124"/>
      <c r="D13" s="20">
        <v>2</v>
      </c>
      <c r="E13" s="74">
        <f>IF(B13="Not Attempting",0,IF(B13="If average distance  of at least 5 basic public amenities/services as per the building typology from the main entrance of the project, is less than the GRIHA base case 10% ≤ x &lt; 25%",1,2))</f>
        <v>1</v>
      </c>
    </row>
    <row r="14" spans="1:5" ht="60.45" customHeight="1" x14ac:dyDescent="0.3">
      <c r="A14" s="130"/>
      <c r="B14" s="123" t="s">
        <v>209</v>
      </c>
      <c r="C14" s="124"/>
      <c r="D14" s="20">
        <v>1</v>
      </c>
      <c r="E14" s="74">
        <f>IF(B14="Not Attempting",0,1)</f>
        <v>1</v>
      </c>
    </row>
    <row r="15" spans="1:5" ht="14.55" customHeight="1" x14ac:dyDescent="0.3">
      <c r="A15" s="131"/>
      <c r="B15" s="115" t="s">
        <v>34</v>
      </c>
      <c r="C15" s="116"/>
      <c r="D15" s="74">
        <f>D11+D12+D13+D14</f>
        <v>5</v>
      </c>
      <c r="E15" s="74">
        <f>SUM(E11:E14)</f>
        <v>4</v>
      </c>
    </row>
    <row r="16" spans="1:5" ht="14.55" customHeight="1" x14ac:dyDescent="0.3">
      <c r="A16" s="115"/>
      <c r="B16" s="128"/>
      <c r="C16" s="128"/>
      <c r="D16" s="128"/>
      <c r="E16" s="116"/>
    </row>
    <row r="17" spans="1:5" ht="15.45" customHeight="1" x14ac:dyDescent="0.3">
      <c r="A17" s="129">
        <v>2</v>
      </c>
      <c r="B17" s="117" t="s">
        <v>28</v>
      </c>
      <c r="C17" s="118"/>
      <c r="D17" s="118"/>
      <c r="E17" s="119"/>
    </row>
    <row r="18" spans="1:5" ht="15" customHeight="1" x14ac:dyDescent="0.3">
      <c r="A18" s="130"/>
      <c r="B18" s="115" t="s">
        <v>29</v>
      </c>
      <c r="C18" s="116"/>
      <c r="D18" s="20"/>
      <c r="E18" s="20"/>
    </row>
    <row r="19" spans="1:5" ht="15" customHeight="1" x14ac:dyDescent="0.3">
      <c r="A19" s="130"/>
      <c r="B19" s="51" t="s">
        <v>32</v>
      </c>
      <c r="C19" s="91" t="s">
        <v>30</v>
      </c>
      <c r="D19" s="20">
        <v>5</v>
      </c>
      <c r="E19" s="74">
        <f>IF(C19="Not Attempting",0,IF(C19="2 (with at least 1 passive strategy)",1,IF(C19="3 (with at least 2 passive strategies)",3,5)))</f>
        <v>5</v>
      </c>
    </row>
    <row r="20" spans="1:5" ht="14.55" customHeight="1" x14ac:dyDescent="0.3">
      <c r="A20" s="131"/>
      <c r="B20" s="115" t="s">
        <v>34</v>
      </c>
      <c r="C20" s="116"/>
      <c r="D20" s="74">
        <f>SUM(D16:D19)</f>
        <v>5</v>
      </c>
      <c r="E20" s="74">
        <f>E19</f>
        <v>5</v>
      </c>
    </row>
    <row r="21" spans="1:5" ht="14.55" customHeight="1" x14ac:dyDescent="0.3">
      <c r="A21" s="115"/>
      <c r="B21" s="128"/>
      <c r="C21" s="128"/>
      <c r="D21" s="128"/>
      <c r="E21" s="116"/>
    </row>
    <row r="22" spans="1:5" ht="15.45" customHeight="1" x14ac:dyDescent="0.3">
      <c r="A22" s="129">
        <v>3</v>
      </c>
      <c r="B22" s="117" t="s">
        <v>6</v>
      </c>
      <c r="C22" s="118"/>
      <c r="D22" s="118"/>
      <c r="E22" s="119"/>
    </row>
    <row r="23" spans="1:5" ht="30" customHeight="1" x14ac:dyDescent="0.3">
      <c r="A23" s="130"/>
      <c r="B23" s="115" t="s">
        <v>33</v>
      </c>
      <c r="C23" s="116"/>
      <c r="D23" s="20"/>
      <c r="E23" s="20"/>
    </row>
    <row r="24" spans="1:5" ht="52.8" customHeight="1" x14ac:dyDescent="0.3">
      <c r="A24" s="130"/>
      <c r="B24" s="95" t="s">
        <v>289</v>
      </c>
      <c r="C24" s="91" t="s">
        <v>38</v>
      </c>
      <c r="D24" s="52">
        <v>2</v>
      </c>
      <c r="E24" s="74" cm="1">
        <f t="array" ref="E24">IF(OR($B$24="",$C$24=""),"",_xlfn.XLOOKUP(1,(Data!$AA$25:$AA$28=$B$24)*(Data!$AB$25:$AB$28=$C$24),Data!$AC$25:$AC$28,0))</f>
        <v>2</v>
      </c>
    </row>
    <row r="25" spans="1:5" ht="27.6" customHeight="1" x14ac:dyDescent="0.3">
      <c r="A25" s="131"/>
      <c r="B25" s="115" t="s">
        <v>34</v>
      </c>
      <c r="C25" s="116"/>
      <c r="D25" s="20">
        <v>2</v>
      </c>
      <c r="E25" s="74">
        <f>SUM(E24)</f>
        <v>2</v>
      </c>
    </row>
    <row r="26" spans="1:5" ht="14.55" customHeight="1" x14ac:dyDescent="0.3">
      <c r="A26" s="115"/>
      <c r="B26" s="128"/>
      <c r="C26" s="128"/>
      <c r="D26" s="128"/>
      <c r="E26" s="116"/>
    </row>
    <row r="27" spans="1:5" ht="21" x14ac:dyDescent="0.3">
      <c r="A27" s="168" t="s">
        <v>42</v>
      </c>
      <c r="B27" s="169"/>
      <c r="C27" s="170"/>
      <c r="D27" s="73">
        <f>SUM(D31+D36+D41)</f>
        <v>4</v>
      </c>
      <c r="E27" s="73">
        <f>SUM(E31+E36+E41)</f>
        <v>4</v>
      </c>
    </row>
    <row r="28" spans="1:5" ht="15.45" customHeight="1" x14ac:dyDescent="0.3">
      <c r="A28" s="171">
        <v>4</v>
      </c>
      <c r="B28" s="117" t="s">
        <v>43</v>
      </c>
      <c r="C28" s="118"/>
      <c r="D28" s="118"/>
      <c r="E28" s="119"/>
    </row>
    <row r="29" spans="1:5" ht="14.55" customHeight="1" x14ac:dyDescent="0.3">
      <c r="A29" s="172"/>
      <c r="B29" s="113" t="s">
        <v>44</v>
      </c>
      <c r="C29" s="114"/>
      <c r="D29" s="50">
        <v>0</v>
      </c>
      <c r="E29" s="50">
        <v>0</v>
      </c>
    </row>
    <row r="30" spans="1:5" ht="14.55" customHeight="1" x14ac:dyDescent="0.3">
      <c r="A30" s="172"/>
      <c r="B30" s="132" t="s">
        <v>45</v>
      </c>
      <c r="C30" s="133"/>
      <c r="D30" s="20">
        <v>1</v>
      </c>
      <c r="E30" s="22">
        <v>1</v>
      </c>
    </row>
    <row r="31" spans="1:5" ht="14.55" customHeight="1" x14ac:dyDescent="0.3">
      <c r="A31" s="173"/>
      <c r="B31" s="115" t="s">
        <v>34</v>
      </c>
      <c r="C31" s="116"/>
      <c r="D31" s="74">
        <f>SUM(D29:D30)</f>
        <v>1</v>
      </c>
      <c r="E31" s="74">
        <f>SUM(E29:E30)</f>
        <v>1</v>
      </c>
    </row>
    <row r="32" spans="1:5" ht="14.55" customHeight="1" x14ac:dyDescent="0.3">
      <c r="A32" s="115"/>
      <c r="B32" s="128"/>
      <c r="C32" s="128"/>
      <c r="D32" s="128"/>
      <c r="E32" s="116"/>
    </row>
    <row r="33" spans="1:5" ht="15.45" customHeight="1" x14ac:dyDescent="0.3">
      <c r="A33" s="129">
        <v>5</v>
      </c>
      <c r="B33" s="117" t="s">
        <v>46</v>
      </c>
      <c r="C33" s="118"/>
      <c r="D33" s="118"/>
      <c r="E33" s="119"/>
    </row>
    <row r="34" spans="1:5" ht="31.5" customHeight="1" x14ac:dyDescent="0.3">
      <c r="A34" s="130"/>
      <c r="B34" s="134" t="s">
        <v>47</v>
      </c>
      <c r="C34" s="135"/>
      <c r="D34" s="141" t="s">
        <v>323</v>
      </c>
      <c r="E34" s="142"/>
    </row>
    <row r="35" spans="1:5" ht="29.55" customHeight="1" x14ac:dyDescent="0.3">
      <c r="A35" s="130"/>
      <c r="B35" s="132" t="s">
        <v>211</v>
      </c>
      <c r="C35" s="133"/>
      <c r="D35" s="74">
        <f>IF(D34="No",0,1)</f>
        <v>1</v>
      </c>
      <c r="E35" s="74">
        <f>IF(D34="Yes &amp; attempting",1,0)</f>
        <v>1</v>
      </c>
    </row>
    <row r="36" spans="1:5" ht="14.55" customHeight="1" x14ac:dyDescent="0.3">
      <c r="A36" s="131"/>
      <c r="B36" s="115" t="s">
        <v>34</v>
      </c>
      <c r="C36" s="116"/>
      <c r="D36" s="74">
        <f>D35</f>
        <v>1</v>
      </c>
      <c r="E36" s="74">
        <f>SUM(E35)</f>
        <v>1</v>
      </c>
    </row>
    <row r="37" spans="1:5" ht="14.55" customHeight="1" x14ac:dyDescent="0.3">
      <c r="A37" s="115"/>
      <c r="B37" s="128"/>
      <c r="C37" s="128"/>
      <c r="D37" s="128"/>
      <c r="E37" s="116"/>
    </row>
    <row r="38" spans="1:5" ht="15.45" customHeight="1" x14ac:dyDescent="0.3">
      <c r="A38" s="129">
        <v>6</v>
      </c>
      <c r="B38" s="117" t="s">
        <v>5</v>
      </c>
      <c r="C38" s="118"/>
      <c r="D38" s="118"/>
      <c r="E38" s="119"/>
    </row>
    <row r="39" spans="1:5" ht="15" customHeight="1" x14ac:dyDescent="0.3">
      <c r="A39" s="130"/>
      <c r="B39" s="132" t="s">
        <v>50</v>
      </c>
      <c r="C39" s="133"/>
      <c r="D39" s="20">
        <v>1</v>
      </c>
      <c r="E39" s="22">
        <v>1</v>
      </c>
    </row>
    <row r="40" spans="1:5" ht="15" customHeight="1" x14ac:dyDescent="0.3">
      <c r="A40" s="130"/>
      <c r="B40" s="132" t="s">
        <v>51</v>
      </c>
      <c r="C40" s="133"/>
      <c r="D40" s="20">
        <v>1</v>
      </c>
      <c r="E40" s="22">
        <v>1</v>
      </c>
    </row>
    <row r="41" spans="1:5" ht="14.55" customHeight="1" x14ac:dyDescent="0.3">
      <c r="A41" s="131"/>
      <c r="B41" s="115" t="s">
        <v>34</v>
      </c>
      <c r="C41" s="116"/>
      <c r="D41" s="74">
        <f>SUM(D39:D40)</f>
        <v>2</v>
      </c>
      <c r="E41" s="74">
        <f>SUM(E39:E40)</f>
        <v>2</v>
      </c>
    </row>
    <row r="42" spans="1:5" ht="14.55" customHeight="1" x14ac:dyDescent="0.3">
      <c r="A42" s="115"/>
      <c r="B42" s="128"/>
      <c r="C42" s="128"/>
      <c r="D42" s="128"/>
      <c r="E42" s="116"/>
    </row>
    <row r="43" spans="1:5" ht="21" x14ac:dyDescent="0.3">
      <c r="A43" s="136" t="s">
        <v>52</v>
      </c>
      <c r="B43" s="137"/>
      <c r="C43" s="138"/>
      <c r="D43" s="73">
        <f>D57+D63+D70</f>
        <v>17</v>
      </c>
      <c r="E43" s="73">
        <f>E57+E63+E70</f>
        <v>17</v>
      </c>
    </row>
    <row r="44" spans="1:5" ht="15.45" customHeight="1" x14ac:dyDescent="0.3">
      <c r="A44" s="129">
        <v>7</v>
      </c>
      <c r="B44" s="117" t="s">
        <v>53</v>
      </c>
      <c r="C44" s="118"/>
      <c r="D44" s="118"/>
      <c r="E44" s="119"/>
    </row>
    <row r="45" spans="1:5" ht="15.75" customHeight="1" x14ac:dyDescent="0.3">
      <c r="A45" s="130"/>
      <c r="B45" s="113" t="s">
        <v>212</v>
      </c>
      <c r="C45" s="114"/>
      <c r="D45" s="50">
        <v>0</v>
      </c>
      <c r="E45" s="50">
        <v>0</v>
      </c>
    </row>
    <row r="46" spans="1:5" ht="15.75" customHeight="1" x14ac:dyDescent="0.3">
      <c r="A46" s="130"/>
      <c r="B46" s="107" t="s">
        <v>286</v>
      </c>
      <c r="C46" s="108"/>
      <c r="D46" s="109" t="s">
        <v>323</v>
      </c>
      <c r="E46" s="110"/>
    </row>
    <row r="47" spans="1:5" ht="15.75" customHeight="1" x14ac:dyDescent="0.3">
      <c r="A47" s="130"/>
      <c r="B47" s="103" t="s">
        <v>213</v>
      </c>
      <c r="C47" s="104"/>
      <c r="D47" s="74" t="str">
        <f>IF(D46="No",0,"2")</f>
        <v>2</v>
      </c>
      <c r="E47" s="74">
        <f>IF(D46="Yes &amp; attempting",2,"0")</f>
        <v>2</v>
      </c>
    </row>
    <row r="48" spans="1:5" ht="15.75" customHeight="1" x14ac:dyDescent="0.3">
      <c r="A48" s="130"/>
      <c r="B48" s="139" t="s">
        <v>217</v>
      </c>
      <c r="C48" s="140"/>
      <c r="D48" s="20"/>
      <c r="E48" s="20"/>
    </row>
    <row r="49" spans="1:12" ht="15.75" customHeight="1" x14ac:dyDescent="0.3">
      <c r="A49" s="130"/>
      <c r="B49" s="111" t="s">
        <v>310</v>
      </c>
      <c r="C49" s="112"/>
      <c r="D49" s="20"/>
      <c r="E49" s="20"/>
    </row>
    <row r="50" spans="1:12" ht="15.75" customHeight="1" x14ac:dyDescent="0.3">
      <c r="A50" s="130"/>
      <c r="B50" s="115" t="s">
        <v>54</v>
      </c>
      <c r="C50" s="116"/>
      <c r="D50" s="20">
        <v>1</v>
      </c>
      <c r="E50" s="22">
        <v>1</v>
      </c>
    </row>
    <row r="51" spans="1:12" ht="14.55" customHeight="1" x14ac:dyDescent="0.3">
      <c r="A51" s="130"/>
      <c r="B51" s="113" t="s">
        <v>214</v>
      </c>
      <c r="C51" s="114"/>
      <c r="D51" s="50">
        <v>0</v>
      </c>
      <c r="E51" s="50">
        <v>0</v>
      </c>
    </row>
    <row r="52" spans="1:12" ht="15.75" customHeight="1" x14ac:dyDescent="0.3">
      <c r="A52" s="130"/>
      <c r="B52" s="139" t="s">
        <v>217</v>
      </c>
      <c r="C52" s="140"/>
      <c r="D52" s="20"/>
      <c r="E52" s="20"/>
    </row>
    <row r="53" spans="1:12" ht="28.8" x14ac:dyDescent="0.3">
      <c r="A53" s="130"/>
      <c r="B53" s="93" t="s">
        <v>215</v>
      </c>
      <c r="C53" s="94" t="s">
        <v>222</v>
      </c>
      <c r="D53" s="52">
        <v>8</v>
      </c>
      <c r="E53" s="74">
        <f>IF(C53="","",IF(ISNUMBER(SEARCH("Alternative 1",$B$53)),_xlfn.XLOOKUP(C53,Data!$E$158:$E$163,Data!$F$158:$F$163),_xlfn.XLOOKUP(C53,Data!$G$158:$G$163,Data!$H$158:$H$163)))</f>
        <v>8</v>
      </c>
      <c r="K53" s="79"/>
      <c r="L53" s="80"/>
    </row>
    <row r="54" spans="1:12" ht="15" customHeight="1" x14ac:dyDescent="0.3">
      <c r="A54" s="130"/>
      <c r="B54" s="115" t="s">
        <v>161</v>
      </c>
      <c r="C54" s="116"/>
      <c r="D54" s="20"/>
      <c r="E54" s="20"/>
      <c r="K54" s="81"/>
      <c r="L54" s="80"/>
    </row>
    <row r="55" spans="1:12" ht="15" customHeight="1" x14ac:dyDescent="0.3">
      <c r="A55" s="130"/>
      <c r="B55" s="113" t="s">
        <v>162</v>
      </c>
      <c r="C55" s="114"/>
      <c r="D55" s="50">
        <v>0</v>
      </c>
      <c r="E55" s="50">
        <v>0</v>
      </c>
      <c r="K55" s="82"/>
      <c r="L55" s="83"/>
    </row>
    <row r="56" spans="1:12" ht="15" customHeight="1" x14ac:dyDescent="0.3">
      <c r="A56" s="130"/>
      <c r="B56" s="115" t="s">
        <v>164</v>
      </c>
      <c r="C56" s="116"/>
      <c r="D56" s="20">
        <v>1</v>
      </c>
      <c r="E56" s="22">
        <v>1</v>
      </c>
      <c r="K56" s="82"/>
      <c r="L56" s="83"/>
    </row>
    <row r="57" spans="1:12" ht="15.75" customHeight="1" x14ac:dyDescent="0.3">
      <c r="A57" s="131"/>
      <c r="B57" s="115" t="s">
        <v>34</v>
      </c>
      <c r="C57" s="116"/>
      <c r="D57" s="74">
        <f>D47+D50+D53+D56</f>
        <v>12</v>
      </c>
      <c r="E57" s="74">
        <f>E47+E50+E53+E56</f>
        <v>12</v>
      </c>
      <c r="K57" s="82"/>
      <c r="L57" s="83"/>
    </row>
    <row r="58" spans="1:12" ht="15.45" customHeight="1" x14ac:dyDescent="0.3">
      <c r="A58" s="120"/>
      <c r="B58" s="121"/>
      <c r="C58" s="121"/>
      <c r="D58" s="121"/>
      <c r="E58" s="122"/>
      <c r="K58" s="82"/>
      <c r="L58" s="83"/>
    </row>
    <row r="59" spans="1:12" ht="15.45" customHeight="1" x14ac:dyDescent="0.3">
      <c r="A59" s="129">
        <v>8</v>
      </c>
      <c r="B59" s="117" t="s">
        <v>62</v>
      </c>
      <c r="C59" s="118"/>
      <c r="D59" s="118"/>
      <c r="E59" s="119"/>
      <c r="K59" s="82"/>
      <c r="L59" s="83"/>
    </row>
    <row r="60" spans="1:12" ht="22.05" customHeight="1" x14ac:dyDescent="0.3">
      <c r="A60" s="130"/>
      <c r="B60" s="123" t="s">
        <v>228</v>
      </c>
      <c r="C60" s="124"/>
      <c r="D60" s="20">
        <v>5</v>
      </c>
      <c r="E60" s="74" cm="1">
        <f t="array" ref="E60">IF($B$60="Alternative 2 (Off-site renewable energy system)",5,IF(OR($B$61="",$C$61="",$B$62=""),"",_xlfn.XLOOKUP(1,(Data!$J$29:$J$68=$B$61)*(Data!$K$29:$K$68=$C$61)*(Data!$L$29:$L$68=$B$62),Data!$M$29:$M$68,"")))</f>
        <v>5</v>
      </c>
    </row>
    <row r="61" spans="1:12" ht="22.05" customHeight="1" x14ac:dyDescent="0.3">
      <c r="A61" s="130"/>
      <c r="B61" s="90" t="s">
        <v>153</v>
      </c>
      <c r="C61" s="91" t="s">
        <v>150</v>
      </c>
      <c r="D61" s="20"/>
      <c r="E61" s="20"/>
    </row>
    <row r="62" spans="1:12" ht="22.05" customHeight="1" x14ac:dyDescent="0.3">
      <c r="A62" s="130"/>
      <c r="B62" s="101">
        <v>0.25</v>
      </c>
      <c r="C62" s="102"/>
      <c r="D62" s="20"/>
      <c r="E62" s="20"/>
    </row>
    <row r="63" spans="1:12" ht="14.55" customHeight="1" x14ac:dyDescent="0.3">
      <c r="A63" s="131"/>
      <c r="B63" s="115" t="s">
        <v>34</v>
      </c>
      <c r="C63" s="116"/>
      <c r="D63" s="74">
        <f>D60</f>
        <v>5</v>
      </c>
      <c r="E63" s="74">
        <f>E60</f>
        <v>5</v>
      </c>
    </row>
    <row r="64" spans="1:12" ht="14.55" customHeight="1" x14ac:dyDescent="0.3">
      <c r="A64" s="115"/>
      <c r="B64" s="128"/>
      <c r="C64" s="128"/>
      <c r="D64" s="128"/>
      <c r="E64" s="116"/>
    </row>
    <row r="65" spans="1:34" ht="15.45" customHeight="1" x14ac:dyDescent="0.3">
      <c r="A65" s="129">
        <v>9</v>
      </c>
      <c r="B65" s="117" t="s">
        <v>63</v>
      </c>
      <c r="C65" s="118"/>
      <c r="D65" s="118"/>
      <c r="E65" s="119"/>
    </row>
    <row r="66" spans="1:34" ht="14.55" customHeight="1" x14ac:dyDescent="0.3">
      <c r="A66" s="130"/>
      <c r="B66" s="113" t="s">
        <v>64</v>
      </c>
      <c r="C66" s="114"/>
      <c r="D66" s="89">
        <v>0</v>
      </c>
      <c r="E66" s="50">
        <v>0</v>
      </c>
    </row>
    <row r="67" spans="1:34" ht="14.55" customHeight="1" x14ac:dyDescent="0.3">
      <c r="A67" s="130"/>
      <c r="B67" s="113" t="s">
        <v>65</v>
      </c>
      <c r="C67" s="114"/>
      <c r="D67" s="50">
        <v>0</v>
      </c>
      <c r="E67" s="50">
        <v>0</v>
      </c>
    </row>
    <row r="68" spans="1:34" ht="14.55" customHeight="1" x14ac:dyDescent="0.3">
      <c r="A68" s="130"/>
      <c r="B68" s="113" t="s">
        <v>66</v>
      </c>
      <c r="C68" s="114"/>
      <c r="D68" s="50">
        <v>0</v>
      </c>
      <c r="E68" s="50">
        <v>0</v>
      </c>
    </row>
    <row r="69" spans="1:34" ht="16.5" customHeight="1" x14ac:dyDescent="0.3">
      <c r="A69" s="130"/>
      <c r="B69" s="132"/>
      <c r="C69" s="133"/>
      <c r="D69" s="20"/>
      <c r="E69" s="20"/>
    </row>
    <row r="70" spans="1:34" ht="14.55" customHeight="1" x14ac:dyDescent="0.3">
      <c r="A70" s="131"/>
      <c r="B70" s="115" t="s">
        <v>34</v>
      </c>
      <c r="C70" s="116"/>
      <c r="D70" s="75">
        <f>SUM(D66:D69)</f>
        <v>0</v>
      </c>
      <c r="E70" s="75">
        <f>SUM(E66:E69)</f>
        <v>0</v>
      </c>
    </row>
    <row r="71" spans="1:34" ht="14.55" customHeight="1" x14ac:dyDescent="0.3">
      <c r="A71" s="115"/>
      <c r="B71" s="128"/>
      <c r="C71" s="128"/>
      <c r="D71" s="128"/>
      <c r="E71" s="116"/>
    </row>
    <row r="72" spans="1:34" ht="21" x14ac:dyDescent="0.3">
      <c r="A72" s="125" t="s">
        <v>67</v>
      </c>
      <c r="B72" s="126"/>
      <c r="C72" s="127"/>
      <c r="D72" s="73">
        <f>D91+D98+D110</f>
        <v>13</v>
      </c>
      <c r="E72" s="73">
        <f>E91+E98+E110</f>
        <v>13</v>
      </c>
    </row>
    <row r="73" spans="1:34" ht="15.45" customHeight="1" x14ac:dyDescent="0.3">
      <c r="A73" s="129">
        <v>10</v>
      </c>
      <c r="B73" s="117" t="s">
        <v>68</v>
      </c>
      <c r="C73" s="118"/>
      <c r="D73" s="118"/>
      <c r="E73" s="119"/>
    </row>
    <row r="74" spans="1:34" ht="22.5" customHeight="1" x14ac:dyDescent="0.3">
      <c r="A74" s="130"/>
      <c r="B74" s="98" t="s">
        <v>246</v>
      </c>
      <c r="C74" s="88"/>
      <c r="D74" s="185"/>
      <c r="E74" s="186"/>
    </row>
    <row r="75" spans="1:34" ht="14.55" customHeight="1" x14ac:dyDescent="0.3">
      <c r="A75" s="130"/>
      <c r="B75" s="115" t="s">
        <v>245</v>
      </c>
      <c r="C75" s="116"/>
      <c r="D75" s="20"/>
      <c r="E75" s="20"/>
    </row>
    <row r="76" spans="1:34" ht="25.5" customHeight="1" x14ac:dyDescent="0.3">
      <c r="A76" s="130"/>
      <c r="B76" s="113" t="s">
        <v>69</v>
      </c>
      <c r="C76" s="114"/>
      <c r="D76" s="50">
        <v>0</v>
      </c>
      <c r="E76" s="50">
        <v>0</v>
      </c>
      <c r="AA76" s="53"/>
      <c r="AB76" s="54"/>
      <c r="AC76" s="54"/>
      <c r="AD76" s="54"/>
      <c r="AE76" s="54"/>
      <c r="AF76" s="54"/>
      <c r="AG76" s="54"/>
      <c r="AH76" s="54"/>
    </row>
    <row r="77" spans="1:34" ht="20.55" customHeight="1" x14ac:dyDescent="0.3">
      <c r="A77" s="130"/>
      <c r="B77" s="123" t="s">
        <v>237</v>
      </c>
      <c r="C77" s="124"/>
      <c r="D77" s="50">
        <v>0</v>
      </c>
      <c r="E77" s="50">
        <v>0</v>
      </c>
      <c r="AA77" s="53"/>
      <c r="AB77" s="54"/>
      <c r="AC77" s="54"/>
      <c r="AD77" s="54"/>
      <c r="AE77" s="54"/>
      <c r="AF77" s="54"/>
      <c r="AG77" s="54"/>
      <c r="AH77" s="54"/>
    </row>
    <row r="78" spans="1:34" ht="28.95" customHeight="1" x14ac:dyDescent="0.3">
      <c r="A78" s="130"/>
      <c r="B78" s="152" t="s">
        <v>247</v>
      </c>
      <c r="C78" s="153"/>
      <c r="D78" s="50">
        <v>0</v>
      </c>
      <c r="E78" s="50">
        <v>0</v>
      </c>
      <c r="AA78" s="53"/>
      <c r="AB78" s="54"/>
      <c r="AC78" s="54"/>
      <c r="AD78" s="54"/>
      <c r="AE78" s="54"/>
      <c r="AF78" s="54"/>
      <c r="AG78" s="54"/>
      <c r="AH78" s="54"/>
    </row>
    <row r="79" spans="1:34" ht="30.45" customHeight="1" x14ac:dyDescent="0.3">
      <c r="A79" s="130"/>
      <c r="B79" s="103" t="s">
        <v>238</v>
      </c>
      <c r="C79" s="104"/>
      <c r="D79" s="212">
        <f>IF($B$74="Alternative 2",0,4)</f>
        <v>4</v>
      </c>
      <c r="E79" s="84" cm="1">
        <f t="array" ref="E79">IF($B$74&lt;&gt;"Alternative 1: Option A",0,IF(OR($B$80="",$C$80=""),"",_xlfn.XLOOKUP(1,(Data!$K$135:$K$154=$B$80)*(Data!$L$135:$L$154=$C$80),Data!$M$135:$M$154,"")))</f>
        <v>0</v>
      </c>
      <c r="G79" s="99"/>
      <c r="AA79" s="53"/>
      <c r="AB79" s="54"/>
      <c r="AC79" s="54"/>
      <c r="AD79" s="54"/>
      <c r="AE79" s="54"/>
      <c r="AF79" s="54"/>
      <c r="AG79" s="54"/>
      <c r="AH79" s="54"/>
    </row>
    <row r="80" spans="1:34" ht="16.95" customHeight="1" x14ac:dyDescent="0.3">
      <c r="A80" s="130"/>
      <c r="B80" s="96" t="s">
        <v>152</v>
      </c>
      <c r="C80" s="97">
        <v>0.6</v>
      </c>
      <c r="D80" s="213"/>
      <c r="E80" s="86"/>
      <c r="AA80" s="53"/>
      <c r="AB80" s="54"/>
      <c r="AC80" s="54"/>
      <c r="AD80" s="54"/>
      <c r="AE80" s="54"/>
      <c r="AF80" s="54"/>
      <c r="AG80" s="54"/>
      <c r="AH80" s="54"/>
    </row>
    <row r="81" spans="1:27" ht="15.75" customHeight="1" x14ac:dyDescent="0.3">
      <c r="A81" s="130"/>
      <c r="B81" s="139" t="s">
        <v>319</v>
      </c>
      <c r="C81" s="140"/>
      <c r="D81" s="213"/>
      <c r="E81" s="86"/>
    </row>
    <row r="82" spans="1:27" ht="14.55" customHeight="1" x14ac:dyDescent="0.3">
      <c r="A82" s="130"/>
      <c r="B82" s="115" t="s">
        <v>246</v>
      </c>
      <c r="C82" s="116"/>
      <c r="D82" s="214"/>
      <c r="E82" s="85"/>
    </row>
    <row r="83" spans="1:27" ht="19.5" customHeight="1" x14ac:dyDescent="0.3">
      <c r="A83" s="130"/>
      <c r="B83" s="193" t="s">
        <v>241</v>
      </c>
      <c r="C83" s="194"/>
      <c r="D83" s="50">
        <v>0</v>
      </c>
      <c r="E83" s="50">
        <v>0</v>
      </c>
    </row>
    <row r="84" spans="1:27" ht="30" customHeight="1" x14ac:dyDescent="0.3">
      <c r="A84" s="130"/>
      <c r="B84" s="103" t="s">
        <v>238</v>
      </c>
      <c r="C84" s="104"/>
      <c r="D84" s="210">
        <v>4</v>
      </c>
      <c r="E84" s="84" cm="1">
        <f t="array" ref="E84">IF($B$74&lt;&gt;"Alternative 1: Option B",0,IF(OR($B$85="",$C$85=""),"",_xlfn.XLOOKUP(1,(Data!$K$135:$K$155=$B$85)*(Data!$L$135:$L$155=$C$85),Data!$M$135:$M$155,"")))</f>
        <v>4</v>
      </c>
      <c r="G84" s="99"/>
    </row>
    <row r="85" spans="1:27" ht="16.5" customHeight="1" x14ac:dyDescent="0.3">
      <c r="A85" s="130"/>
      <c r="B85" s="96" t="s">
        <v>154</v>
      </c>
      <c r="C85" s="97">
        <v>0.5</v>
      </c>
      <c r="D85" s="211"/>
      <c r="E85" s="86"/>
    </row>
    <row r="86" spans="1:27" ht="16.5" customHeight="1" x14ac:dyDescent="0.3">
      <c r="A86" s="130"/>
      <c r="B86" s="103" t="s">
        <v>11</v>
      </c>
      <c r="C86" s="104"/>
      <c r="D86" s="55"/>
      <c r="E86" s="56"/>
    </row>
    <row r="87" spans="1:27" ht="16.5" customHeight="1" x14ac:dyDescent="0.3">
      <c r="A87" s="130"/>
      <c r="B87" s="105" t="s">
        <v>313</v>
      </c>
      <c r="C87" s="106"/>
      <c r="D87" s="32">
        <v>0</v>
      </c>
      <c r="E87" s="50">
        <v>0</v>
      </c>
    </row>
    <row r="88" spans="1:27" ht="31.95" customHeight="1" x14ac:dyDescent="0.3">
      <c r="A88" s="130"/>
      <c r="B88" s="103" t="s">
        <v>314</v>
      </c>
      <c r="C88" s="104"/>
      <c r="D88" s="21">
        <v>4</v>
      </c>
      <c r="E88" s="74" cm="1">
        <f t="array" ref="E88">IF($B$74&lt;&gt;"Alternative 2",0,IF(OR($B$89="",$C$89=""),"",_xlfn.XLOOKUP(1,(Data!$A$202:$A$221=$B$89)*(Data!$B$202:$B$221=$C$89),Data!$C$202:$C$221,0)))</f>
        <v>0</v>
      </c>
      <c r="G88" s="99"/>
    </row>
    <row r="89" spans="1:27" ht="16.5" customHeight="1" x14ac:dyDescent="0.3">
      <c r="A89" s="130"/>
      <c r="B89" s="96" t="s">
        <v>157</v>
      </c>
      <c r="C89" s="97">
        <v>0.15</v>
      </c>
      <c r="D89" s="57"/>
      <c r="E89" s="50"/>
    </row>
    <row r="90" spans="1:27" ht="34.049999999999997" customHeight="1" x14ac:dyDescent="0.3">
      <c r="A90" s="130"/>
      <c r="B90" s="152" t="s">
        <v>70</v>
      </c>
      <c r="C90" s="153"/>
      <c r="D90" s="50">
        <v>0</v>
      </c>
      <c r="E90" s="50">
        <v>0</v>
      </c>
      <c r="AA90" s="58"/>
    </row>
    <row r="91" spans="1:27" ht="14.55" customHeight="1" x14ac:dyDescent="0.3">
      <c r="A91" s="131"/>
      <c r="B91" s="115" t="s">
        <v>34</v>
      </c>
      <c r="C91" s="116"/>
      <c r="D91" s="20">
        <v>4</v>
      </c>
      <c r="E91" s="74">
        <f>SUM(E88,E84,E79)</f>
        <v>4</v>
      </c>
      <c r="AA91" s="58"/>
    </row>
    <row r="92" spans="1:27" ht="14.55" customHeight="1" x14ac:dyDescent="0.3">
      <c r="A92" s="115"/>
      <c r="B92" s="128"/>
      <c r="C92" s="128"/>
      <c r="D92" s="128"/>
      <c r="E92" s="116"/>
      <c r="AA92" s="58"/>
    </row>
    <row r="93" spans="1:27" ht="15.45" customHeight="1" x14ac:dyDescent="0.3">
      <c r="A93" s="129">
        <v>11</v>
      </c>
      <c r="B93" s="117" t="s">
        <v>71</v>
      </c>
      <c r="C93" s="118"/>
      <c r="D93" s="118"/>
      <c r="E93" s="119"/>
    </row>
    <row r="94" spans="1:27" ht="14.55" customHeight="1" x14ac:dyDescent="0.3">
      <c r="A94" s="130"/>
      <c r="B94" s="113" t="s">
        <v>248</v>
      </c>
      <c r="C94" s="114"/>
      <c r="D94" s="50">
        <v>0</v>
      </c>
      <c r="E94" s="50">
        <v>0</v>
      </c>
    </row>
    <row r="95" spans="1:27" ht="86.4" x14ac:dyDescent="0.3">
      <c r="A95" s="130"/>
      <c r="B95" s="91" t="s">
        <v>249</v>
      </c>
      <c r="C95" s="95" t="s">
        <v>253</v>
      </c>
      <c r="D95" s="20"/>
      <c r="E95" s="20"/>
      <c r="X95" s="44"/>
      <c r="Y95" s="44"/>
    </row>
    <row r="96" spans="1:27" ht="21" customHeight="1" x14ac:dyDescent="0.3">
      <c r="A96" s="130"/>
      <c r="B96" s="132" t="s">
        <v>254</v>
      </c>
      <c r="C96" s="133"/>
      <c r="D96" s="21">
        <v>1</v>
      </c>
      <c r="E96" s="91">
        <v>1</v>
      </c>
    </row>
    <row r="97" spans="1:25" ht="28.95" customHeight="1" x14ac:dyDescent="0.3">
      <c r="A97" s="130"/>
      <c r="B97" s="132" t="s">
        <v>255</v>
      </c>
      <c r="C97" s="133"/>
      <c r="D97" s="21">
        <v>1</v>
      </c>
      <c r="E97" s="91">
        <v>1</v>
      </c>
    </row>
    <row r="98" spans="1:25" ht="14.55" customHeight="1" x14ac:dyDescent="0.3">
      <c r="A98" s="131"/>
      <c r="B98" s="115" t="s">
        <v>34</v>
      </c>
      <c r="C98" s="116"/>
      <c r="D98" s="74">
        <f>SUM(D94:D97)</f>
        <v>2</v>
      </c>
      <c r="E98" s="74">
        <f>SUM(E94:E97)</f>
        <v>2</v>
      </c>
    </row>
    <row r="99" spans="1:25" ht="14.55" customHeight="1" x14ac:dyDescent="0.3">
      <c r="A99" s="115"/>
      <c r="B99" s="128"/>
      <c r="C99" s="128"/>
      <c r="D99" s="128"/>
      <c r="E99" s="116"/>
    </row>
    <row r="100" spans="1:25" ht="15.45" customHeight="1" x14ac:dyDescent="0.3">
      <c r="A100" s="129">
        <v>12</v>
      </c>
      <c r="B100" s="117" t="s">
        <v>1</v>
      </c>
      <c r="C100" s="118"/>
      <c r="D100" s="118"/>
      <c r="E100" s="119"/>
    </row>
    <row r="101" spans="1:25" s="52" customFormat="1" ht="30" customHeight="1" x14ac:dyDescent="0.3">
      <c r="A101" s="130"/>
      <c r="B101" s="145" t="s">
        <v>308</v>
      </c>
      <c r="C101" s="146"/>
      <c r="D101" s="109" t="s">
        <v>324</v>
      </c>
      <c r="E101" s="110"/>
      <c r="X101" s="59"/>
      <c r="Y101" s="60"/>
    </row>
    <row r="102" spans="1:25" ht="14.55" customHeight="1" x14ac:dyDescent="0.3">
      <c r="A102" s="130"/>
      <c r="B102" s="115" t="s">
        <v>72</v>
      </c>
      <c r="C102" s="116"/>
      <c r="D102" s="74">
        <f>IF(D101="Yes",0,1)</f>
        <v>1</v>
      </c>
      <c r="E102" s="74">
        <f>IF(D101="No &amp; attempting",1,"0")</f>
        <v>1</v>
      </c>
    </row>
    <row r="103" spans="1:25" ht="30" customHeight="1" x14ac:dyDescent="0.3">
      <c r="A103" s="130"/>
      <c r="B103" s="132" t="s">
        <v>73</v>
      </c>
      <c r="C103" s="133"/>
      <c r="D103" s="74">
        <f>IF(D101="Yes",0,1)</f>
        <v>1</v>
      </c>
      <c r="E103" s="74">
        <f>IF(D101="No &amp; attempting",1,"0")</f>
        <v>1</v>
      </c>
    </row>
    <row r="104" spans="1:25" ht="30" customHeight="1" x14ac:dyDescent="0.3">
      <c r="A104" s="130"/>
      <c r="B104" s="103" t="s">
        <v>256</v>
      </c>
      <c r="C104" s="104"/>
      <c r="D104" s="20"/>
      <c r="E104" s="20"/>
    </row>
    <row r="105" spans="1:25" x14ac:dyDescent="0.3">
      <c r="A105" s="130"/>
      <c r="B105" s="187" t="s">
        <v>259</v>
      </c>
      <c r="C105" s="188"/>
      <c r="D105" s="20">
        <v>1</v>
      </c>
      <c r="E105" s="22">
        <v>1</v>
      </c>
    </row>
    <row r="106" spans="1:25" ht="14.55" customHeight="1" x14ac:dyDescent="0.3">
      <c r="A106" s="130"/>
      <c r="B106" s="189" t="s">
        <v>257</v>
      </c>
      <c r="C106" s="190"/>
      <c r="D106" s="20">
        <v>1</v>
      </c>
      <c r="E106" s="22">
        <v>1</v>
      </c>
    </row>
    <row r="107" spans="1:25" ht="29.25" customHeight="1" x14ac:dyDescent="0.3">
      <c r="A107" s="130"/>
      <c r="B107" s="132" t="s">
        <v>174</v>
      </c>
      <c r="C107" s="133"/>
      <c r="D107" s="20">
        <v>1</v>
      </c>
      <c r="E107" s="22">
        <v>1</v>
      </c>
    </row>
    <row r="108" spans="1:25" ht="30.75" customHeight="1" x14ac:dyDescent="0.3">
      <c r="A108" s="130"/>
      <c r="B108" s="132" t="s">
        <v>260</v>
      </c>
      <c r="C108" s="133"/>
      <c r="D108" s="20">
        <v>1</v>
      </c>
      <c r="E108" s="22">
        <v>1</v>
      </c>
    </row>
    <row r="109" spans="1:25" ht="14.55" customHeight="1" x14ac:dyDescent="0.3">
      <c r="A109" s="130"/>
      <c r="B109" s="115" t="s">
        <v>78</v>
      </c>
      <c r="C109" s="116"/>
      <c r="D109" s="20">
        <v>1</v>
      </c>
      <c r="E109" s="22">
        <v>1</v>
      </c>
    </row>
    <row r="110" spans="1:25" ht="14.55" customHeight="1" x14ac:dyDescent="0.3">
      <c r="A110" s="131"/>
      <c r="B110" s="115" t="s">
        <v>34</v>
      </c>
      <c r="C110" s="116"/>
      <c r="D110" s="74">
        <f>SUM(D102:D109)</f>
        <v>7</v>
      </c>
      <c r="E110" s="74">
        <f>SUM(E102:E109)</f>
        <v>7</v>
      </c>
    </row>
    <row r="111" spans="1:25" ht="14.55" customHeight="1" x14ac:dyDescent="0.3">
      <c r="A111" s="115"/>
      <c r="B111" s="128"/>
      <c r="C111" s="128"/>
      <c r="D111" s="128"/>
      <c r="E111" s="116"/>
    </row>
    <row r="112" spans="1:25" ht="21" x14ac:dyDescent="0.3">
      <c r="A112" s="147" t="s">
        <v>79</v>
      </c>
      <c r="B112" s="148"/>
      <c r="C112" s="149"/>
      <c r="D112" s="73">
        <f>D119+D125+D130+D136</f>
        <v>16</v>
      </c>
      <c r="E112" s="73">
        <f>E119+E125+E130+E136</f>
        <v>16</v>
      </c>
    </row>
    <row r="113" spans="1:5" ht="15.45" customHeight="1" x14ac:dyDescent="0.3">
      <c r="A113" s="129">
        <v>13</v>
      </c>
      <c r="B113" s="117" t="s">
        <v>80</v>
      </c>
      <c r="C113" s="118"/>
      <c r="D113" s="118"/>
      <c r="E113" s="119"/>
    </row>
    <row r="114" spans="1:5" ht="14.55" customHeight="1" x14ac:dyDescent="0.3">
      <c r="A114" s="130"/>
      <c r="B114" s="115" t="s">
        <v>81</v>
      </c>
      <c r="C114" s="116"/>
      <c r="D114" s="20"/>
      <c r="E114" s="20"/>
    </row>
    <row r="115" spans="1:5" ht="14.55" customHeight="1" x14ac:dyDescent="0.3">
      <c r="A115" s="130"/>
      <c r="B115" s="113" t="s">
        <v>175</v>
      </c>
      <c r="C115" s="114"/>
      <c r="D115" s="50">
        <v>0</v>
      </c>
      <c r="E115" s="50">
        <v>0</v>
      </c>
    </row>
    <row r="116" spans="1:5" ht="14.55" customHeight="1" x14ac:dyDescent="0.3">
      <c r="A116" s="130"/>
      <c r="B116" s="150" t="s">
        <v>176</v>
      </c>
      <c r="C116" s="151"/>
      <c r="D116" s="20">
        <v>2</v>
      </c>
      <c r="E116" s="76" cm="1">
        <f t="array" ref="E116">_xlfn.IFS(
B116="Not Attempting",0,
B116="20% &lt; x ≤ 30%",1,
B116="&gt; 30%",2
)</f>
        <v>2</v>
      </c>
    </row>
    <row r="117" spans="1:5" ht="14.55" customHeight="1" x14ac:dyDescent="0.3">
      <c r="A117" s="130"/>
      <c r="B117" s="191" t="s">
        <v>83</v>
      </c>
      <c r="C117" s="192"/>
      <c r="D117" s="20"/>
      <c r="E117" s="20"/>
    </row>
    <row r="118" spans="1:5" ht="14.55" customHeight="1" x14ac:dyDescent="0.3">
      <c r="A118" s="130"/>
      <c r="B118" s="150" t="s">
        <v>84</v>
      </c>
      <c r="C118" s="151"/>
      <c r="D118" s="20">
        <v>2</v>
      </c>
      <c r="E118" s="76">
        <f>IF(B118="Not Attempting",0,IF(B118="50% &lt; x &lt; 70%",1,2))</f>
        <v>2</v>
      </c>
    </row>
    <row r="119" spans="1:5" ht="14.55" customHeight="1" x14ac:dyDescent="0.3">
      <c r="A119" s="131"/>
      <c r="B119" s="115" t="s">
        <v>34</v>
      </c>
      <c r="C119" s="116"/>
      <c r="D119" s="74">
        <f>D118+D116</f>
        <v>4</v>
      </c>
      <c r="E119" s="74">
        <f>E116+E118</f>
        <v>4</v>
      </c>
    </row>
    <row r="120" spans="1:5" ht="14.55" customHeight="1" x14ac:dyDescent="0.3">
      <c r="A120" s="115"/>
      <c r="B120" s="128"/>
      <c r="C120" s="128"/>
      <c r="D120" s="128"/>
      <c r="E120" s="116"/>
    </row>
    <row r="121" spans="1:5" ht="15.45" customHeight="1" x14ac:dyDescent="0.3">
      <c r="A121" s="129">
        <v>14</v>
      </c>
      <c r="B121" s="117" t="s">
        <v>86</v>
      </c>
      <c r="C121" s="118"/>
      <c r="D121" s="118"/>
      <c r="E121" s="119"/>
    </row>
    <row r="122" spans="1:5" ht="30" customHeight="1" x14ac:dyDescent="0.3">
      <c r="A122" s="130"/>
      <c r="B122" s="134" t="s">
        <v>160</v>
      </c>
      <c r="C122" s="135"/>
      <c r="D122" s="109" t="s">
        <v>324</v>
      </c>
      <c r="E122" s="110"/>
    </row>
    <row r="123" spans="1:5" ht="15.45" customHeight="1" x14ac:dyDescent="0.3">
      <c r="A123" s="130"/>
      <c r="B123" s="132" t="s">
        <v>87</v>
      </c>
      <c r="C123" s="133"/>
      <c r="D123" s="100">
        <v>1</v>
      </c>
      <c r="E123" s="100">
        <v>1</v>
      </c>
    </row>
    <row r="124" spans="1:5" ht="14.55" customHeight="1" x14ac:dyDescent="0.3">
      <c r="A124" s="130"/>
      <c r="B124" s="132" t="s">
        <v>89</v>
      </c>
      <c r="C124" s="133"/>
      <c r="D124" s="74">
        <f>IF(D122="Yes",0,1)</f>
        <v>1</v>
      </c>
      <c r="E124" s="74">
        <f>IF(D122="No &amp; attempting",1,"0")</f>
        <v>1</v>
      </c>
    </row>
    <row r="125" spans="1:5" ht="14.55" customHeight="1" x14ac:dyDescent="0.3">
      <c r="A125" s="131"/>
      <c r="B125" s="115" t="s">
        <v>34</v>
      </c>
      <c r="C125" s="116"/>
      <c r="D125" s="74">
        <f>SUM(D123,D124)</f>
        <v>2</v>
      </c>
      <c r="E125" s="74">
        <f>SUM(E123,E124)</f>
        <v>2</v>
      </c>
    </row>
    <row r="126" spans="1:5" ht="14.55" customHeight="1" x14ac:dyDescent="0.3">
      <c r="A126" s="115"/>
      <c r="B126" s="128"/>
      <c r="C126" s="128"/>
      <c r="D126" s="128"/>
      <c r="E126" s="116"/>
    </row>
    <row r="127" spans="1:5" ht="15.45" customHeight="1" x14ac:dyDescent="0.3">
      <c r="A127" s="129">
        <v>15</v>
      </c>
      <c r="B127" s="117" t="s">
        <v>90</v>
      </c>
      <c r="C127" s="118"/>
      <c r="D127" s="118"/>
      <c r="E127" s="119"/>
    </row>
    <row r="128" spans="1:5" ht="30.75" customHeight="1" x14ac:dyDescent="0.3">
      <c r="A128" s="130"/>
      <c r="B128" s="132" t="s">
        <v>91</v>
      </c>
      <c r="C128" s="133"/>
      <c r="D128" s="20"/>
      <c r="E128" s="20"/>
    </row>
    <row r="129" spans="1:5" ht="14.55" customHeight="1" x14ac:dyDescent="0.3">
      <c r="A129" s="130"/>
      <c r="B129" s="150" t="s">
        <v>307</v>
      </c>
      <c r="C129" s="151"/>
      <c r="D129" s="21">
        <v>5</v>
      </c>
      <c r="E129" s="77" cm="1">
        <f t="array" ref="E129">_xlfn.IFS(
B129="Not Attempting",0,
B129="Percentage of storm water run-off managed on-site - 25% ≤ x &lt; 50%",1,
B129="Percentage of storm water run-off managed on-site - 50% ≤ x &lt; 75%",2,
B129="Percentage of storm water run-off managed on-site - 75% ≤ x &lt; 100%",4,
B129="Percentage of storm water run-off managed on-site -  x = 100%",5
)</f>
        <v>5</v>
      </c>
    </row>
    <row r="130" spans="1:5" ht="14.55" customHeight="1" x14ac:dyDescent="0.3">
      <c r="A130" s="131"/>
      <c r="B130" s="103" t="s">
        <v>34</v>
      </c>
      <c r="C130" s="104"/>
      <c r="D130" s="74">
        <f>SUM(D129)</f>
        <v>5</v>
      </c>
      <c r="E130" s="74">
        <f>SUM(E129)</f>
        <v>5</v>
      </c>
    </row>
    <row r="131" spans="1:5" ht="14.55" customHeight="1" x14ac:dyDescent="0.3">
      <c r="A131" s="115"/>
      <c r="B131" s="128"/>
      <c r="C131" s="128"/>
      <c r="D131" s="128"/>
      <c r="E131" s="116"/>
    </row>
    <row r="132" spans="1:5" ht="15.45" customHeight="1" x14ac:dyDescent="0.3">
      <c r="A132" s="129">
        <v>16</v>
      </c>
      <c r="B132" s="117" t="s">
        <v>93</v>
      </c>
      <c r="C132" s="118"/>
      <c r="D132" s="118"/>
      <c r="E132" s="119"/>
    </row>
    <row r="133" spans="1:5" ht="30.75" customHeight="1" x14ac:dyDescent="0.3">
      <c r="A133" s="130"/>
      <c r="B133" s="152" t="s">
        <v>94</v>
      </c>
      <c r="C133" s="153"/>
      <c r="D133" s="50">
        <v>0</v>
      </c>
      <c r="E133" s="50">
        <v>0</v>
      </c>
    </row>
    <row r="134" spans="1:5" ht="14.55" customHeight="1" x14ac:dyDescent="0.3">
      <c r="A134" s="130"/>
      <c r="B134" s="115" t="s">
        <v>95</v>
      </c>
      <c r="C134" s="116"/>
      <c r="D134" s="20"/>
      <c r="E134" s="20"/>
    </row>
    <row r="135" spans="1:5" ht="14.55" customHeight="1" x14ac:dyDescent="0.3">
      <c r="A135" s="130"/>
      <c r="B135" s="150" t="s">
        <v>320</v>
      </c>
      <c r="C135" s="151"/>
      <c r="D135" s="20">
        <v>5</v>
      </c>
      <c r="E135" s="76">
        <f>IF(B135="Not Attempting",0,IF(B135="Percentage reduction from GRIHA benchmark - 10% ≤ x &lt; 25%",1,IF(B135="Percentage reduction from GRIHA benchmark - 25% ≤ x &lt; 50%",2,IF(B135="Percentage reduction from GRIHA benchmark - 50% ≤ x &lt; 75%",4,5))))</f>
        <v>5</v>
      </c>
    </row>
    <row r="136" spans="1:5" ht="14.55" customHeight="1" x14ac:dyDescent="0.3">
      <c r="A136" s="131"/>
      <c r="B136" s="115" t="s">
        <v>34</v>
      </c>
      <c r="C136" s="116"/>
      <c r="D136" s="74">
        <f>SUM(D135)</f>
        <v>5</v>
      </c>
      <c r="E136" s="74">
        <f>SUM(E135)</f>
        <v>5</v>
      </c>
    </row>
    <row r="137" spans="1:5" ht="14.55" customHeight="1" x14ac:dyDescent="0.3">
      <c r="A137" s="115"/>
      <c r="B137" s="128"/>
      <c r="C137" s="128"/>
      <c r="D137" s="128"/>
      <c r="E137" s="116"/>
    </row>
    <row r="138" spans="1:5" ht="21" x14ac:dyDescent="0.3">
      <c r="A138" s="177" t="s">
        <v>97</v>
      </c>
      <c r="B138" s="178"/>
      <c r="C138" s="179"/>
      <c r="D138" s="73">
        <f>D144+D149</f>
        <v>6</v>
      </c>
      <c r="E138" s="73">
        <f>E144+E149</f>
        <v>6</v>
      </c>
    </row>
    <row r="139" spans="1:5" ht="15.45" customHeight="1" x14ac:dyDescent="0.3">
      <c r="A139" s="129">
        <v>17</v>
      </c>
      <c r="B139" s="117" t="s">
        <v>98</v>
      </c>
      <c r="C139" s="118"/>
      <c r="D139" s="118"/>
      <c r="E139" s="119"/>
    </row>
    <row r="140" spans="1:5" ht="14.55" customHeight="1" x14ac:dyDescent="0.3">
      <c r="A140" s="130"/>
      <c r="B140" s="113" t="s">
        <v>99</v>
      </c>
      <c r="C140" s="114"/>
      <c r="D140" s="50">
        <v>0</v>
      </c>
      <c r="E140" s="50">
        <v>0</v>
      </c>
    </row>
    <row r="141" spans="1:5" ht="30" customHeight="1" x14ac:dyDescent="0.3">
      <c r="A141" s="130"/>
      <c r="B141" s="152" t="s">
        <v>100</v>
      </c>
      <c r="C141" s="153"/>
      <c r="D141" s="61">
        <v>0</v>
      </c>
      <c r="E141" s="61">
        <v>0</v>
      </c>
    </row>
    <row r="142" spans="1:5" ht="30" customHeight="1" x14ac:dyDescent="0.3">
      <c r="A142" s="130"/>
      <c r="B142" s="132" t="s">
        <v>101</v>
      </c>
      <c r="C142" s="133"/>
      <c r="D142" s="62">
        <v>2</v>
      </c>
      <c r="E142" s="42">
        <v>2</v>
      </c>
    </row>
    <row r="143" spans="1:5" ht="48" customHeight="1" x14ac:dyDescent="0.3">
      <c r="A143" s="130"/>
      <c r="B143" s="132" t="s">
        <v>102</v>
      </c>
      <c r="C143" s="133"/>
      <c r="D143" s="62">
        <v>2</v>
      </c>
      <c r="E143" s="42">
        <v>2</v>
      </c>
    </row>
    <row r="144" spans="1:5" ht="14.55" customHeight="1" x14ac:dyDescent="0.3">
      <c r="A144" s="131"/>
      <c r="B144" s="115" t="s">
        <v>34</v>
      </c>
      <c r="C144" s="116"/>
      <c r="D144" s="74">
        <f>D141+D142+D143</f>
        <v>4</v>
      </c>
      <c r="E144" s="74">
        <f>E140+E141+E142+E143</f>
        <v>4</v>
      </c>
    </row>
    <row r="145" spans="1:25" ht="14.55" customHeight="1" x14ac:dyDescent="0.3">
      <c r="A145" s="115"/>
      <c r="B145" s="128"/>
      <c r="C145" s="128"/>
      <c r="D145" s="128"/>
      <c r="E145" s="116"/>
    </row>
    <row r="146" spans="1:25" ht="15.45" customHeight="1" x14ac:dyDescent="0.3">
      <c r="A146" s="129">
        <v>18</v>
      </c>
      <c r="B146" s="117" t="s">
        <v>103</v>
      </c>
      <c r="C146" s="118"/>
      <c r="D146" s="118"/>
      <c r="E146" s="119"/>
    </row>
    <row r="147" spans="1:25" s="52" customFormat="1" ht="31.5" customHeight="1" x14ac:dyDescent="0.3">
      <c r="A147" s="130"/>
      <c r="B147" s="145" t="s">
        <v>311</v>
      </c>
      <c r="C147" s="146"/>
      <c r="D147" s="109" t="s">
        <v>323</v>
      </c>
      <c r="E147" s="110"/>
      <c r="X147" s="59"/>
      <c r="Y147" s="60"/>
    </row>
    <row r="148" spans="1:25" ht="31.5" customHeight="1" x14ac:dyDescent="0.3">
      <c r="A148" s="130"/>
      <c r="B148" s="132" t="s">
        <v>104</v>
      </c>
      <c r="C148" s="133"/>
      <c r="D148" s="74">
        <f>IF(D147="No",0,2)</f>
        <v>2</v>
      </c>
      <c r="E148" s="74">
        <f>IF(D147="Yes &amp; attempting",2,"0")</f>
        <v>2</v>
      </c>
    </row>
    <row r="149" spans="1:25" ht="14.55" customHeight="1" x14ac:dyDescent="0.3">
      <c r="A149" s="131"/>
      <c r="B149" s="115" t="s">
        <v>34</v>
      </c>
      <c r="C149" s="116"/>
      <c r="D149" s="74">
        <f>IF(D148=2,2,0)</f>
        <v>2</v>
      </c>
      <c r="E149" s="74">
        <f>E148</f>
        <v>2</v>
      </c>
    </row>
    <row r="150" spans="1:25" ht="14.55" customHeight="1" x14ac:dyDescent="0.3">
      <c r="A150" s="115"/>
      <c r="B150" s="128"/>
      <c r="C150" s="128"/>
      <c r="D150" s="128"/>
      <c r="E150" s="116"/>
    </row>
    <row r="151" spans="1:25" ht="21" x14ac:dyDescent="0.3">
      <c r="A151" s="154" t="s">
        <v>105</v>
      </c>
      <c r="B151" s="155"/>
      <c r="C151" s="156"/>
      <c r="D151" s="73">
        <f>D159+D165</f>
        <v>7</v>
      </c>
      <c r="E151" s="73">
        <f>E159+E165</f>
        <v>7</v>
      </c>
    </row>
    <row r="152" spans="1:25" ht="15.45" customHeight="1" x14ac:dyDescent="0.3">
      <c r="A152" s="129">
        <v>19</v>
      </c>
      <c r="B152" s="117" t="s">
        <v>106</v>
      </c>
      <c r="C152" s="118"/>
      <c r="D152" s="118"/>
      <c r="E152" s="119"/>
    </row>
    <row r="153" spans="1:25" ht="33" customHeight="1" x14ac:dyDescent="0.3">
      <c r="A153" s="130"/>
      <c r="B153" s="134" t="s">
        <v>306</v>
      </c>
      <c r="C153" s="135"/>
      <c r="D153" s="109" t="s">
        <v>323</v>
      </c>
      <c r="E153" s="110"/>
    </row>
    <row r="154" spans="1:25" ht="30" customHeight="1" x14ac:dyDescent="0.3">
      <c r="A154" s="130"/>
      <c r="B154" s="132" t="s">
        <v>107</v>
      </c>
      <c r="C154" s="133"/>
      <c r="D154" s="20"/>
      <c r="E154" s="20"/>
    </row>
    <row r="155" spans="1:25" ht="14.55" customHeight="1" x14ac:dyDescent="0.3">
      <c r="A155" s="130"/>
      <c r="B155" s="150" t="s">
        <v>321</v>
      </c>
      <c r="C155" s="151"/>
      <c r="D155" s="20">
        <v>2</v>
      </c>
      <c r="E155" s="76">
        <f>IF(B155=Data!A60,0,IF(B155=Data!A61,1,2))</f>
        <v>2</v>
      </c>
    </row>
    <row r="156" spans="1:25" ht="33.75" customHeight="1" x14ac:dyDescent="0.3">
      <c r="A156" s="130"/>
      <c r="B156" s="123" t="s">
        <v>179</v>
      </c>
      <c r="C156" s="124"/>
      <c r="D156" s="20">
        <v>1</v>
      </c>
      <c r="E156" s="22">
        <v>1</v>
      </c>
    </row>
    <row r="157" spans="1:25" ht="18" customHeight="1" x14ac:dyDescent="0.3">
      <c r="A157" s="130"/>
      <c r="B157" s="132" t="s">
        <v>109</v>
      </c>
      <c r="C157" s="133"/>
      <c r="D157" s="20">
        <v>1</v>
      </c>
      <c r="E157" s="22">
        <v>1</v>
      </c>
    </row>
    <row r="158" spans="1:25" ht="14.55" customHeight="1" x14ac:dyDescent="0.3">
      <c r="A158" s="130"/>
      <c r="B158" s="115" t="s">
        <v>110</v>
      </c>
      <c r="C158" s="116"/>
      <c r="D158" s="74">
        <f>IF(D153="No",0,1)</f>
        <v>1</v>
      </c>
      <c r="E158" s="74">
        <f>IF(D153="Yes &amp; attempting",1,0)</f>
        <v>1</v>
      </c>
    </row>
    <row r="159" spans="1:25" ht="14.55" customHeight="1" x14ac:dyDescent="0.3">
      <c r="A159" s="131"/>
      <c r="B159" s="115" t="s">
        <v>34</v>
      </c>
      <c r="C159" s="116"/>
      <c r="D159" s="74">
        <f>SUM(D155,D156,D157,D158)</f>
        <v>5</v>
      </c>
      <c r="E159" s="74">
        <f>SUM(E155,E156,E157,IF(D153="Yes &amp; attempting",E158,0))</f>
        <v>5</v>
      </c>
    </row>
    <row r="160" spans="1:25" ht="14.55" customHeight="1" x14ac:dyDescent="0.3">
      <c r="A160" s="115"/>
      <c r="B160" s="128"/>
      <c r="C160" s="128"/>
      <c r="D160" s="128"/>
      <c r="E160" s="116"/>
    </row>
    <row r="161" spans="1:5" ht="14.55" customHeight="1" x14ac:dyDescent="0.3">
      <c r="A161" s="115"/>
      <c r="B161" s="128"/>
      <c r="C161" s="128"/>
      <c r="D161" s="128"/>
      <c r="E161" s="116"/>
    </row>
    <row r="162" spans="1:5" ht="15.45" customHeight="1" x14ac:dyDescent="0.3">
      <c r="A162" s="129">
        <v>20</v>
      </c>
      <c r="B162" s="117" t="s">
        <v>114</v>
      </c>
      <c r="C162" s="118"/>
      <c r="D162" s="118"/>
      <c r="E162" s="119"/>
    </row>
    <row r="163" spans="1:5" ht="14.55" customHeight="1" x14ac:dyDescent="0.3">
      <c r="A163" s="130"/>
      <c r="B163" s="115" t="s">
        <v>261</v>
      </c>
      <c r="C163" s="116"/>
      <c r="D163" s="74">
        <f>IF(B163="Not Attempting",0,1)</f>
        <v>1</v>
      </c>
      <c r="E163" s="22">
        <v>1</v>
      </c>
    </row>
    <row r="164" spans="1:5" ht="14.55" customHeight="1" x14ac:dyDescent="0.3">
      <c r="A164" s="130"/>
      <c r="B164" s="115" t="s">
        <v>262</v>
      </c>
      <c r="C164" s="116"/>
      <c r="D164" s="20">
        <v>1</v>
      </c>
      <c r="E164" s="22">
        <v>1</v>
      </c>
    </row>
    <row r="165" spans="1:5" ht="14.55" customHeight="1" x14ac:dyDescent="0.3">
      <c r="A165" s="131"/>
      <c r="B165" s="115" t="s">
        <v>34</v>
      </c>
      <c r="C165" s="116"/>
      <c r="D165" s="74">
        <f>D163+D164</f>
        <v>2</v>
      </c>
      <c r="E165" s="74">
        <f>E163+E164</f>
        <v>2</v>
      </c>
    </row>
    <row r="166" spans="1:5" ht="15.45" customHeight="1" x14ac:dyDescent="0.3">
      <c r="A166" s="143"/>
      <c r="B166" s="144"/>
      <c r="C166" s="144"/>
      <c r="D166" s="63"/>
      <c r="E166" s="64"/>
    </row>
    <row r="167" spans="1:5" ht="21" x14ac:dyDescent="0.3">
      <c r="A167" s="180" t="s">
        <v>263</v>
      </c>
      <c r="B167" s="181"/>
      <c r="C167" s="182"/>
      <c r="D167" s="73">
        <f>D177+D172</f>
        <v>8</v>
      </c>
      <c r="E167" s="73">
        <f>E177+E172</f>
        <v>8</v>
      </c>
    </row>
    <row r="168" spans="1:5" ht="15.45" customHeight="1" x14ac:dyDescent="0.3">
      <c r="A168" s="129">
        <v>21</v>
      </c>
      <c r="B168" s="117" t="s">
        <v>112</v>
      </c>
      <c r="C168" s="118"/>
      <c r="D168" s="118"/>
      <c r="E168" s="119"/>
    </row>
    <row r="169" spans="1:5" ht="14.55" customHeight="1" x14ac:dyDescent="0.3">
      <c r="A169" s="130"/>
      <c r="B169" s="132" t="s">
        <v>113</v>
      </c>
      <c r="C169" s="133"/>
      <c r="D169" s="21"/>
      <c r="E169" s="21"/>
    </row>
    <row r="170" spans="1:5" ht="31.05" customHeight="1" x14ac:dyDescent="0.3">
      <c r="A170" s="130"/>
      <c r="B170" s="123" t="s">
        <v>297</v>
      </c>
      <c r="C170" s="124"/>
      <c r="D170" s="21">
        <v>5</v>
      </c>
      <c r="E170" s="77" cm="1">
        <f t="array" ref="E170">IF(OR($B$170="",$B$171=""),"",_xlfn.XLOOKUP(1,(Data!$AC$170:$AC$178=$B$170)*(Data!$AD$170:$AD$178=$B$171),Data!$AE$170:$AE$178,0))</f>
        <v>5</v>
      </c>
    </row>
    <row r="171" spans="1:5" ht="14.55" customHeight="1" x14ac:dyDescent="0.3">
      <c r="A171" s="130"/>
      <c r="B171" s="183" t="s">
        <v>300</v>
      </c>
      <c r="C171" s="184"/>
      <c r="D171" s="21"/>
      <c r="E171" s="21"/>
    </row>
    <row r="172" spans="1:5" ht="14.55" customHeight="1" x14ac:dyDescent="0.3">
      <c r="A172" s="131"/>
      <c r="B172" s="115" t="s">
        <v>34</v>
      </c>
      <c r="C172" s="116"/>
      <c r="D172" s="75">
        <f>D170</f>
        <v>5</v>
      </c>
      <c r="E172" s="75">
        <f>SUM(E170)</f>
        <v>5</v>
      </c>
    </row>
    <row r="173" spans="1:5" ht="14.55" customHeight="1" x14ac:dyDescent="0.3">
      <c r="A173" s="115"/>
      <c r="B173" s="128"/>
      <c r="C173" s="128"/>
      <c r="D173" s="128"/>
      <c r="E173" s="116"/>
    </row>
    <row r="174" spans="1:5" ht="15.45" customHeight="1" x14ac:dyDescent="0.3">
      <c r="A174" s="129">
        <v>22</v>
      </c>
      <c r="B174" s="117" t="s">
        <v>115</v>
      </c>
      <c r="C174" s="118"/>
      <c r="D174" s="118"/>
      <c r="E174" s="119"/>
    </row>
    <row r="175" spans="1:5" ht="30" customHeight="1" x14ac:dyDescent="0.3">
      <c r="A175" s="130"/>
      <c r="B175" s="123" t="s">
        <v>197</v>
      </c>
      <c r="C175" s="124"/>
      <c r="D175" s="21"/>
      <c r="E175" s="21"/>
    </row>
    <row r="176" spans="1:5" ht="14.55" customHeight="1" x14ac:dyDescent="0.3">
      <c r="A176" s="130"/>
      <c r="B176" s="150" t="s">
        <v>196</v>
      </c>
      <c r="C176" s="151"/>
      <c r="D176" s="21">
        <v>3</v>
      </c>
      <c r="E176" s="75" cm="1">
        <f t="array" ref="E176">_xlfn.IFS(
B175="Not Attempting",0,
ISNUMBER(SEARCH("Alternative 2",B175)),3,
AND(ISNUMBER(SEARCH("Alternative 1",B175)),B176="Alternative 1: 10 years ≥ x &gt; 8 years"),1,
AND(ISNUMBER(SEARCH("Alternative 1",B175)),B176="Alternative 1: 8 years ≥ x &gt; 6 years"),2,
AND(ISNUMBER(SEARCH("Alternative 1",B175)),B176="Alternative 1: x ≤ 6 years"),3
)</f>
        <v>3</v>
      </c>
    </row>
    <row r="177" spans="1:5" ht="14.55" customHeight="1" x14ac:dyDescent="0.3">
      <c r="A177" s="131"/>
      <c r="B177" s="115" t="s">
        <v>34</v>
      </c>
      <c r="C177" s="116"/>
      <c r="D177" s="75">
        <f>SUM(D176)</f>
        <v>3</v>
      </c>
      <c r="E177" s="75">
        <f>SUM(E176)</f>
        <v>3</v>
      </c>
    </row>
    <row r="178" spans="1:5" ht="14.55" customHeight="1" x14ac:dyDescent="0.3">
      <c r="A178" s="115"/>
      <c r="B178" s="128"/>
      <c r="C178" s="128"/>
      <c r="D178" s="128"/>
      <c r="E178" s="116"/>
    </row>
    <row r="179" spans="1:5" ht="21" x14ac:dyDescent="0.3">
      <c r="A179" s="154" t="s">
        <v>116</v>
      </c>
      <c r="B179" s="155"/>
      <c r="C179" s="156"/>
      <c r="D179" s="73">
        <f>D189+D194+D185+D201</f>
        <v>7</v>
      </c>
      <c r="E179" s="73">
        <f>E189+E194+E185+E201</f>
        <v>7</v>
      </c>
    </row>
    <row r="180" spans="1:5" ht="15.45" customHeight="1" x14ac:dyDescent="0.3">
      <c r="A180" s="129">
        <v>23</v>
      </c>
      <c r="B180" s="117" t="s">
        <v>117</v>
      </c>
      <c r="C180" s="118"/>
      <c r="D180" s="118"/>
      <c r="E180" s="119"/>
    </row>
    <row r="181" spans="1:5" ht="51" customHeight="1" x14ac:dyDescent="0.3">
      <c r="A181" s="130"/>
      <c r="B181" s="152" t="s">
        <v>264</v>
      </c>
      <c r="C181" s="153"/>
      <c r="D181" s="50">
        <v>0</v>
      </c>
      <c r="E181" s="50">
        <v>0</v>
      </c>
    </row>
    <row r="182" spans="1:5" ht="31.5" customHeight="1" x14ac:dyDescent="0.3">
      <c r="A182" s="130"/>
      <c r="B182" s="134" t="s">
        <v>331</v>
      </c>
      <c r="C182" s="135"/>
      <c r="D182" s="109" t="s">
        <v>323</v>
      </c>
      <c r="E182" s="110"/>
    </row>
    <row r="183" spans="1:5" ht="16.95" customHeight="1" x14ac:dyDescent="0.3">
      <c r="A183" s="130"/>
      <c r="B183" s="103" t="s">
        <v>265</v>
      </c>
      <c r="C183" s="104"/>
      <c r="D183" s="212" t="str">
        <f>IF(D182="No",0,"1")</f>
        <v>1</v>
      </c>
      <c r="E183" s="212">
        <f>IF(D182="Yes &amp; attempting",1,0)</f>
        <v>1</v>
      </c>
    </row>
    <row r="184" spans="1:5" ht="16.95" customHeight="1" x14ac:dyDescent="0.3">
      <c r="A184" s="130"/>
      <c r="B184" s="183" t="s">
        <v>267</v>
      </c>
      <c r="C184" s="184"/>
      <c r="D184" s="214"/>
      <c r="E184" s="214"/>
    </row>
    <row r="185" spans="1:5" ht="14.55" customHeight="1" x14ac:dyDescent="0.3">
      <c r="A185" s="131"/>
      <c r="B185" s="115" t="s">
        <v>34</v>
      </c>
      <c r="C185" s="116"/>
      <c r="D185" s="74" t="str">
        <f>IF(D182="No",0,"1")</f>
        <v>1</v>
      </c>
      <c r="E185" s="74">
        <f>E183</f>
        <v>1</v>
      </c>
    </row>
    <row r="186" spans="1:5" ht="14.55" customHeight="1" x14ac:dyDescent="0.3">
      <c r="A186" s="115"/>
      <c r="B186" s="128"/>
      <c r="C186" s="128"/>
      <c r="D186" s="128"/>
      <c r="E186" s="116"/>
    </row>
    <row r="187" spans="1:5" ht="15.45" customHeight="1" x14ac:dyDescent="0.3">
      <c r="A187" s="129">
        <v>24</v>
      </c>
      <c r="B187" s="117" t="s">
        <v>118</v>
      </c>
      <c r="C187" s="118"/>
      <c r="D187" s="118"/>
      <c r="E187" s="119"/>
    </row>
    <row r="188" spans="1:5" ht="30" customHeight="1" x14ac:dyDescent="0.3">
      <c r="A188" s="130"/>
      <c r="B188" s="132" t="s">
        <v>119</v>
      </c>
      <c r="C188" s="133"/>
      <c r="D188" s="20">
        <v>2</v>
      </c>
      <c r="E188" s="92">
        <v>2</v>
      </c>
    </row>
    <row r="189" spans="1:5" ht="14.55" customHeight="1" x14ac:dyDescent="0.3">
      <c r="A189" s="131"/>
      <c r="B189" s="195" t="str">
        <f>$B$185</f>
        <v>Criterion total</v>
      </c>
      <c r="C189" s="196"/>
      <c r="D189" s="74">
        <f>D188</f>
        <v>2</v>
      </c>
      <c r="E189" s="74">
        <f>E188</f>
        <v>2</v>
      </c>
    </row>
    <row r="190" spans="1:5" ht="14.55" customHeight="1" x14ac:dyDescent="0.3">
      <c r="A190" s="115"/>
      <c r="B190" s="128"/>
      <c r="C190" s="128"/>
      <c r="D190" s="128"/>
      <c r="E190" s="116"/>
    </row>
    <row r="191" spans="1:5" ht="15.45" customHeight="1" x14ac:dyDescent="0.3">
      <c r="A191" s="129">
        <v>25</v>
      </c>
      <c r="B191" s="117" t="s">
        <v>120</v>
      </c>
      <c r="C191" s="118"/>
      <c r="D191" s="118"/>
      <c r="E191" s="119"/>
    </row>
    <row r="192" spans="1:5" ht="14.55" customHeight="1" x14ac:dyDescent="0.3">
      <c r="A192" s="130"/>
      <c r="B192" s="115" t="s">
        <v>121</v>
      </c>
      <c r="C192" s="116"/>
      <c r="D192" s="20">
        <v>1</v>
      </c>
      <c r="E192" s="22">
        <v>1</v>
      </c>
    </row>
    <row r="193" spans="1:5" ht="14.55" customHeight="1" x14ac:dyDescent="0.3">
      <c r="A193" s="130"/>
      <c r="B193" s="115" t="s">
        <v>122</v>
      </c>
      <c r="C193" s="116"/>
      <c r="D193" s="20">
        <v>1</v>
      </c>
      <c r="E193" s="22">
        <v>1</v>
      </c>
    </row>
    <row r="194" spans="1:5" ht="14.55" customHeight="1" x14ac:dyDescent="0.3">
      <c r="A194" s="131"/>
      <c r="B194" s="115" t="s">
        <v>34</v>
      </c>
      <c r="C194" s="116"/>
      <c r="D194" s="74">
        <f>D192+D193</f>
        <v>2</v>
      </c>
      <c r="E194" s="74">
        <f>E192+E193</f>
        <v>2</v>
      </c>
    </row>
    <row r="195" spans="1:5" ht="14.55" customHeight="1" x14ac:dyDescent="0.3">
      <c r="A195" s="115"/>
      <c r="B195" s="128"/>
      <c r="C195" s="128"/>
      <c r="D195" s="128"/>
      <c r="E195" s="116"/>
    </row>
    <row r="196" spans="1:5" ht="15.45" customHeight="1" x14ac:dyDescent="0.3">
      <c r="A196" s="129">
        <v>26</v>
      </c>
      <c r="B196" s="117" t="s">
        <v>123</v>
      </c>
      <c r="C196" s="118"/>
      <c r="D196" s="118"/>
      <c r="E196" s="119"/>
    </row>
    <row r="197" spans="1:5" ht="14.55" customHeight="1" x14ac:dyDescent="0.3">
      <c r="A197" s="130"/>
      <c r="B197" s="115" t="s">
        <v>124</v>
      </c>
      <c r="C197" s="116"/>
      <c r="D197" s="20">
        <v>1</v>
      </c>
      <c r="E197" s="87">
        <v>1</v>
      </c>
    </row>
    <row r="198" spans="1:5" ht="30.75" customHeight="1" x14ac:dyDescent="0.3">
      <c r="A198" s="130"/>
      <c r="B198" s="123" t="s">
        <v>198</v>
      </c>
      <c r="C198" s="124"/>
      <c r="D198" s="20">
        <v>1</v>
      </c>
      <c r="E198" s="87">
        <v>1</v>
      </c>
    </row>
    <row r="199" spans="1:5" ht="30" customHeight="1" x14ac:dyDescent="0.3">
      <c r="A199" s="130"/>
      <c r="B199" s="152" t="s">
        <v>125</v>
      </c>
      <c r="C199" s="153"/>
      <c r="D199" s="215">
        <v>0</v>
      </c>
      <c r="E199" s="215">
        <v>0</v>
      </c>
    </row>
    <row r="200" spans="1:5" ht="14.55" customHeight="1" x14ac:dyDescent="0.3">
      <c r="A200" s="130"/>
      <c r="B200" s="123" t="s">
        <v>126</v>
      </c>
      <c r="C200" s="124"/>
      <c r="D200" s="216"/>
      <c r="E200" s="216"/>
    </row>
    <row r="201" spans="1:5" ht="14.55" customHeight="1" x14ac:dyDescent="0.3">
      <c r="A201" s="131"/>
      <c r="B201" s="115" t="s">
        <v>34</v>
      </c>
      <c r="C201" s="116"/>
      <c r="D201" s="74">
        <f>D197+D198</f>
        <v>2</v>
      </c>
      <c r="E201" s="74">
        <f>E197+E198</f>
        <v>2</v>
      </c>
    </row>
    <row r="202" spans="1:5" ht="14.55" customHeight="1" x14ac:dyDescent="0.3">
      <c r="A202" s="115"/>
      <c r="B202" s="128"/>
      <c r="C202" s="128"/>
      <c r="D202" s="128"/>
      <c r="E202" s="116"/>
    </row>
    <row r="203" spans="1:5" ht="21" x14ac:dyDescent="0.3">
      <c r="A203" s="201" t="s">
        <v>127</v>
      </c>
      <c r="B203" s="202"/>
      <c r="C203" s="203"/>
      <c r="D203" s="73">
        <f>D208+D216+D222</f>
        <v>10</v>
      </c>
      <c r="E203" s="73">
        <f>E208+E216+E222</f>
        <v>10</v>
      </c>
    </row>
    <row r="204" spans="1:5" ht="15.45" customHeight="1" x14ac:dyDescent="0.3">
      <c r="A204" s="129">
        <v>27</v>
      </c>
      <c r="B204" s="117" t="s">
        <v>128</v>
      </c>
      <c r="C204" s="118"/>
      <c r="D204" s="118"/>
      <c r="E204" s="119"/>
    </row>
    <row r="205" spans="1:5" ht="30" customHeight="1" x14ac:dyDescent="0.3">
      <c r="A205" s="130"/>
      <c r="B205" s="132" t="s">
        <v>129</v>
      </c>
      <c r="C205" s="133"/>
      <c r="D205" s="20"/>
      <c r="E205" s="20"/>
    </row>
    <row r="206" spans="1:5" ht="46.5" customHeight="1" x14ac:dyDescent="0.3">
      <c r="A206" s="130"/>
      <c r="B206" s="103" t="s">
        <v>268</v>
      </c>
      <c r="C206" s="104"/>
      <c r="D206" s="20">
        <v>2</v>
      </c>
      <c r="E206" s="22">
        <v>2</v>
      </c>
    </row>
    <row r="207" spans="1:5" ht="49.05" customHeight="1" x14ac:dyDescent="0.3">
      <c r="A207" s="130"/>
      <c r="B207" s="103" t="s">
        <v>269</v>
      </c>
      <c r="C207" s="104"/>
      <c r="D207" s="20">
        <v>2</v>
      </c>
      <c r="E207" s="22">
        <v>2</v>
      </c>
    </row>
    <row r="208" spans="1:5" ht="14.55" customHeight="1" x14ac:dyDescent="0.3">
      <c r="A208" s="131"/>
      <c r="B208" s="115" t="s">
        <v>130</v>
      </c>
      <c r="C208" s="116"/>
      <c r="D208" s="74">
        <f>D206+D207</f>
        <v>4</v>
      </c>
      <c r="E208" s="74">
        <f>E206+E207</f>
        <v>4</v>
      </c>
    </row>
    <row r="209" spans="1:7" ht="14.55" customHeight="1" x14ac:dyDescent="0.3">
      <c r="A209" s="115"/>
      <c r="B209" s="128"/>
      <c r="C209" s="128"/>
      <c r="D209" s="128"/>
      <c r="E209" s="116"/>
    </row>
    <row r="210" spans="1:7" ht="15.45" customHeight="1" x14ac:dyDescent="0.3">
      <c r="A210" s="129">
        <v>28</v>
      </c>
      <c r="B210" s="117" t="s">
        <v>131</v>
      </c>
      <c r="C210" s="118"/>
      <c r="D210" s="118"/>
      <c r="E210" s="119"/>
    </row>
    <row r="211" spans="1:7" ht="15" customHeight="1" x14ac:dyDescent="0.3">
      <c r="A211" s="130"/>
      <c r="B211" s="113" t="s">
        <v>203</v>
      </c>
      <c r="C211" s="114"/>
      <c r="D211" s="50">
        <v>0</v>
      </c>
      <c r="E211" s="50">
        <v>0</v>
      </c>
    </row>
    <row r="212" spans="1:7" ht="15" customHeight="1" x14ac:dyDescent="0.3">
      <c r="A212" s="130"/>
      <c r="B212" s="115" t="s">
        <v>202</v>
      </c>
      <c r="C212" s="116"/>
      <c r="D212" s="20">
        <v>2</v>
      </c>
      <c r="E212" s="74">
        <f>IF(TRIM($B$213)="Energy and water meters are installed",2,IF(TRIM($B$213)="Not Attempting",0,1))</f>
        <v>2</v>
      </c>
      <c r="G212" s="44"/>
    </row>
    <row r="213" spans="1:7" ht="15" customHeight="1" x14ac:dyDescent="0.3">
      <c r="A213" s="130"/>
      <c r="B213" s="111" t="s">
        <v>318</v>
      </c>
      <c r="C213" s="112"/>
      <c r="D213" s="20"/>
      <c r="E213" s="20"/>
      <c r="G213" s="44"/>
    </row>
    <row r="214" spans="1:7" ht="20.55" customHeight="1" x14ac:dyDescent="0.3">
      <c r="A214" s="130"/>
      <c r="B214" s="132" t="s">
        <v>315</v>
      </c>
      <c r="C214" s="133"/>
      <c r="D214" s="20">
        <v>2</v>
      </c>
      <c r="E214" s="22">
        <v>2</v>
      </c>
      <c r="G214" s="44"/>
    </row>
    <row r="215" spans="1:7" ht="23.55" customHeight="1" x14ac:dyDescent="0.3">
      <c r="A215" s="130"/>
      <c r="B215" s="132" t="s">
        <v>132</v>
      </c>
      <c r="C215" s="133"/>
      <c r="D215" s="20">
        <v>2</v>
      </c>
      <c r="E215" s="92">
        <v>2</v>
      </c>
    </row>
    <row r="216" spans="1:7" ht="14.55" customHeight="1" x14ac:dyDescent="0.3">
      <c r="A216" s="131"/>
      <c r="B216" s="115" t="s">
        <v>130</v>
      </c>
      <c r="C216" s="116"/>
      <c r="D216" s="74">
        <f>SUM(D212,D214,D215)</f>
        <v>6</v>
      </c>
      <c r="E216" s="74">
        <f>E212+E214+E215</f>
        <v>6</v>
      </c>
    </row>
    <row r="217" spans="1:7" ht="15.45" customHeight="1" x14ac:dyDescent="0.3">
      <c r="A217" s="120"/>
      <c r="B217" s="121"/>
      <c r="C217" s="121"/>
      <c r="D217" s="121"/>
      <c r="E217" s="122"/>
    </row>
    <row r="218" spans="1:7" ht="15.45" customHeight="1" x14ac:dyDescent="0.3">
      <c r="A218" s="129">
        <v>29</v>
      </c>
      <c r="B218" s="117" t="s">
        <v>133</v>
      </c>
      <c r="C218" s="118"/>
      <c r="D218" s="118"/>
      <c r="E218" s="119"/>
    </row>
    <row r="219" spans="1:7" ht="29.25" customHeight="1" x14ac:dyDescent="0.3">
      <c r="A219" s="130"/>
      <c r="B219" s="152" t="s">
        <v>134</v>
      </c>
      <c r="C219" s="153"/>
      <c r="D219" s="50">
        <v>0</v>
      </c>
      <c r="E219" s="50">
        <v>0</v>
      </c>
    </row>
    <row r="220" spans="1:7" ht="33.75" customHeight="1" x14ac:dyDescent="0.3">
      <c r="A220" s="130"/>
      <c r="B220" s="152" t="s">
        <v>135</v>
      </c>
      <c r="C220" s="153"/>
      <c r="D220" s="50">
        <v>0</v>
      </c>
      <c r="E220" s="50">
        <v>0</v>
      </c>
    </row>
    <row r="221" spans="1:7" ht="28.5" customHeight="1" x14ac:dyDescent="0.3">
      <c r="A221" s="130"/>
      <c r="B221" s="152" t="s">
        <v>136</v>
      </c>
      <c r="C221" s="153"/>
      <c r="D221" s="50">
        <v>0</v>
      </c>
      <c r="E221" s="50">
        <v>0</v>
      </c>
    </row>
    <row r="222" spans="1:7" ht="14.55" customHeight="1" x14ac:dyDescent="0.3">
      <c r="A222" s="131"/>
      <c r="B222" s="115" t="s">
        <v>130</v>
      </c>
      <c r="C222" s="116"/>
      <c r="D222" s="74">
        <f>D219+D220+D221</f>
        <v>0</v>
      </c>
      <c r="E222" s="74">
        <f>E219+E220+E221</f>
        <v>0</v>
      </c>
    </row>
    <row r="223" spans="1:7" ht="14.55" customHeight="1" x14ac:dyDescent="0.3">
      <c r="A223" s="115"/>
      <c r="B223" s="128"/>
      <c r="C223" s="128"/>
      <c r="D223" s="128"/>
      <c r="E223" s="116"/>
    </row>
    <row r="224" spans="1:7" ht="21" x14ac:dyDescent="0.3">
      <c r="A224" s="21"/>
      <c r="B224" s="21"/>
      <c r="C224" s="65" t="s">
        <v>2</v>
      </c>
      <c r="D224" s="73">
        <f>D6+D27+D43+D72+D112+D138+D151+D167+D179+D203</f>
        <v>100</v>
      </c>
      <c r="E224" s="73">
        <f>E6+E27+E43+E72+E112+E138+E151+E167+E179+E203</f>
        <v>99</v>
      </c>
    </row>
    <row r="225" spans="1:5" ht="21" x14ac:dyDescent="0.3">
      <c r="A225" s="207" t="s">
        <v>137</v>
      </c>
      <c r="B225" s="208"/>
      <c r="C225" s="209"/>
      <c r="D225" s="66"/>
      <c r="E225" s="66"/>
    </row>
    <row r="226" spans="1:5" ht="13.95" customHeight="1" x14ac:dyDescent="0.3">
      <c r="A226" s="67">
        <v>30</v>
      </c>
      <c r="B226" s="111" t="s">
        <v>295</v>
      </c>
      <c r="C226" s="112"/>
      <c r="D226" s="68">
        <v>5</v>
      </c>
      <c r="E226" s="76">
        <f>IF(B226="","",VALUE(LEFT(B226,1)))</f>
        <v>5</v>
      </c>
    </row>
    <row r="227" spans="1:5" ht="14.55" customHeight="1" x14ac:dyDescent="0.3">
      <c r="A227" s="69"/>
      <c r="B227" s="115" t="s">
        <v>143</v>
      </c>
      <c r="C227" s="116"/>
      <c r="D227" s="78">
        <f>D226</f>
        <v>5</v>
      </c>
      <c r="E227" s="74">
        <f>SUM(E226:E226)</f>
        <v>5</v>
      </c>
    </row>
    <row r="228" spans="1:5" ht="14.55" customHeight="1" x14ac:dyDescent="0.3">
      <c r="A228" s="115"/>
      <c r="B228" s="128"/>
      <c r="C228" s="128"/>
      <c r="D228" s="128"/>
      <c r="E228" s="116"/>
    </row>
    <row r="229" spans="1:5" ht="18" x14ac:dyDescent="0.3">
      <c r="A229" s="204" t="s">
        <v>163</v>
      </c>
      <c r="B229" s="205"/>
      <c r="C229" s="206"/>
      <c r="D229" s="197">
        <f>E224+E227</f>
        <v>104</v>
      </c>
      <c r="E229" s="198"/>
    </row>
    <row r="230" spans="1:5" ht="14.55" customHeight="1" x14ac:dyDescent="0.3">
      <c r="A230" s="115"/>
      <c r="B230" s="128"/>
      <c r="C230" s="128"/>
      <c r="D230" s="128"/>
      <c r="E230" s="116"/>
    </row>
    <row r="231" spans="1:5" ht="18" x14ac:dyDescent="0.3">
      <c r="A231" s="204" t="s">
        <v>12</v>
      </c>
      <c r="B231" s="205"/>
      <c r="C231" s="206"/>
      <c r="D231" s="199">
        <f>(D229/D224)*100</f>
        <v>104</v>
      </c>
      <c r="E231" s="200"/>
    </row>
    <row r="232" spans="1:5" ht="18" x14ac:dyDescent="0.3">
      <c r="A232" s="204"/>
      <c r="B232" s="205"/>
      <c r="C232" s="206"/>
      <c r="D232" s="199" t="str">
        <f>IF(D231="","",IF(D231&lt;25,"",LOOKUP(D231,{25,41,56,71,86},{"1-Star","2-Star","3-Star","4-Star","5-Star"})))</f>
        <v>5-Star</v>
      </c>
      <c r="E232" s="200"/>
    </row>
  </sheetData>
  <sheetProtection algorithmName="SHA-512" hashValue="jKaW6nghNkCH7ymXZlSU9C8x5Ue7skx1cd5GTcBF5SkmfRPXCqfaiAZq6cshuJL8gA9m8y/A1XhWnhlLIpsK1Q==" saltValue="EJEngZikHlxK8U2UtRAKzA==" spinCount="100000" sheet="1" objects="1" scenarios="1"/>
  <dataConsolidate/>
  <mergeCells count="269">
    <mergeCell ref="D153:E153"/>
    <mergeCell ref="B153:C153"/>
    <mergeCell ref="D84:D85"/>
    <mergeCell ref="D232:E232"/>
    <mergeCell ref="A232:C232"/>
    <mergeCell ref="D79:D82"/>
    <mergeCell ref="B227:C227"/>
    <mergeCell ref="D182:E182"/>
    <mergeCell ref="B183:C183"/>
    <mergeCell ref="B184:C184"/>
    <mergeCell ref="D183:D184"/>
    <mergeCell ref="E183:E184"/>
    <mergeCell ref="B206:C206"/>
    <mergeCell ref="B207:C207"/>
    <mergeCell ref="B226:C226"/>
    <mergeCell ref="A202:E202"/>
    <mergeCell ref="B200:C200"/>
    <mergeCell ref="D199:D200"/>
    <mergeCell ref="E199:E200"/>
    <mergeCell ref="B194:C194"/>
    <mergeCell ref="B196:E196"/>
    <mergeCell ref="A190:E190"/>
    <mergeCell ref="A209:E209"/>
    <mergeCell ref="A187:A189"/>
    <mergeCell ref="D229:E229"/>
    <mergeCell ref="D231:E231"/>
    <mergeCell ref="B208:C208"/>
    <mergeCell ref="A204:A208"/>
    <mergeCell ref="B210:E210"/>
    <mergeCell ref="B201:C201"/>
    <mergeCell ref="A203:C203"/>
    <mergeCell ref="B204:E204"/>
    <mergeCell ref="A228:E228"/>
    <mergeCell ref="A230:E230"/>
    <mergeCell ref="A231:C231"/>
    <mergeCell ref="A229:C229"/>
    <mergeCell ref="A225:C225"/>
    <mergeCell ref="A217:E217"/>
    <mergeCell ref="A223:E223"/>
    <mergeCell ref="B205:C205"/>
    <mergeCell ref="B220:C220"/>
    <mergeCell ref="B221:C221"/>
    <mergeCell ref="B213:C213"/>
    <mergeCell ref="B192:C192"/>
    <mergeCell ref="B193:C193"/>
    <mergeCell ref="B185:C185"/>
    <mergeCell ref="A191:A194"/>
    <mergeCell ref="A196:A201"/>
    <mergeCell ref="B187:E187"/>
    <mergeCell ref="B188:C188"/>
    <mergeCell ref="A195:E195"/>
    <mergeCell ref="B222:C222"/>
    <mergeCell ref="A210:A216"/>
    <mergeCell ref="A218:A222"/>
    <mergeCell ref="B214:C214"/>
    <mergeCell ref="B215:C215"/>
    <mergeCell ref="B216:C216"/>
    <mergeCell ref="B218:E218"/>
    <mergeCell ref="B219:C219"/>
    <mergeCell ref="B211:C211"/>
    <mergeCell ref="B212:C212"/>
    <mergeCell ref="B189:C189"/>
    <mergeCell ref="B197:C197"/>
    <mergeCell ref="B198:C198"/>
    <mergeCell ref="B199:C199"/>
    <mergeCell ref="B191:E191"/>
    <mergeCell ref="B156:C156"/>
    <mergeCell ref="B157:C157"/>
    <mergeCell ref="D74:E74"/>
    <mergeCell ref="A120:E120"/>
    <mergeCell ref="A121:A125"/>
    <mergeCell ref="A127:A130"/>
    <mergeCell ref="B128:C128"/>
    <mergeCell ref="B129:C129"/>
    <mergeCell ref="B122:C122"/>
    <mergeCell ref="D122:E122"/>
    <mergeCell ref="B124:C124"/>
    <mergeCell ref="B125:C125"/>
    <mergeCell ref="A126:E126"/>
    <mergeCell ref="B105:C105"/>
    <mergeCell ref="B106:C106"/>
    <mergeCell ref="B75:C75"/>
    <mergeCell ref="A92:E92"/>
    <mergeCell ref="A99:E99"/>
    <mergeCell ref="B118:C118"/>
    <mergeCell ref="B119:C119"/>
    <mergeCell ref="B117:C117"/>
    <mergeCell ref="B83:C83"/>
    <mergeCell ref="B98:C98"/>
    <mergeCell ref="B91:C91"/>
    <mergeCell ref="A73:A91"/>
    <mergeCell ref="B93:E93"/>
    <mergeCell ref="B77:C77"/>
    <mergeCell ref="B78:C78"/>
    <mergeCell ref="B94:C94"/>
    <mergeCell ref="B97:C97"/>
    <mergeCell ref="B82:C82"/>
    <mergeCell ref="B90:C90"/>
    <mergeCell ref="A93:A98"/>
    <mergeCell ref="B76:C76"/>
    <mergeCell ref="B81:C81"/>
    <mergeCell ref="A178:E178"/>
    <mergeCell ref="A186:E186"/>
    <mergeCell ref="B163:C163"/>
    <mergeCell ref="B164:C164"/>
    <mergeCell ref="A167:C167"/>
    <mergeCell ref="B174:E174"/>
    <mergeCell ref="A162:A165"/>
    <mergeCell ref="A174:A177"/>
    <mergeCell ref="A180:A185"/>
    <mergeCell ref="B177:C177"/>
    <mergeCell ref="A179:C179"/>
    <mergeCell ref="B180:E180"/>
    <mergeCell ref="B181:C181"/>
    <mergeCell ref="B182:C182"/>
    <mergeCell ref="B175:C175"/>
    <mergeCell ref="B176:C176"/>
    <mergeCell ref="B170:C170"/>
    <mergeCell ref="B171:C171"/>
    <mergeCell ref="B168:E168"/>
    <mergeCell ref="B169:C169"/>
    <mergeCell ref="A168:A172"/>
    <mergeCell ref="B162:E162"/>
    <mergeCell ref="A173:E173"/>
    <mergeCell ref="B165:C165"/>
    <mergeCell ref="A160:E160"/>
    <mergeCell ref="B172:C172"/>
    <mergeCell ref="B152:E152"/>
    <mergeCell ref="B154:C154"/>
    <mergeCell ref="B155:C155"/>
    <mergeCell ref="B144:C144"/>
    <mergeCell ref="A139:A144"/>
    <mergeCell ref="B146:E146"/>
    <mergeCell ref="B148:C148"/>
    <mergeCell ref="B149:C149"/>
    <mergeCell ref="B141:C141"/>
    <mergeCell ref="B142:C142"/>
    <mergeCell ref="B143:C143"/>
    <mergeCell ref="A146:A149"/>
    <mergeCell ref="A145:E145"/>
    <mergeCell ref="A150:E150"/>
    <mergeCell ref="A152:A159"/>
    <mergeCell ref="B147:C147"/>
    <mergeCell ref="D147:E147"/>
    <mergeCell ref="B158:C158"/>
    <mergeCell ref="B159:C159"/>
    <mergeCell ref="B139:E139"/>
    <mergeCell ref="B140:C140"/>
    <mergeCell ref="A161:E161"/>
    <mergeCell ref="B102:C102"/>
    <mergeCell ref="B103:C103"/>
    <mergeCell ref="B104:C104"/>
    <mergeCell ref="B136:C136"/>
    <mergeCell ref="A138:C138"/>
    <mergeCell ref="B127:E127"/>
    <mergeCell ref="B108:C108"/>
    <mergeCell ref="B109:C109"/>
    <mergeCell ref="A111:E111"/>
    <mergeCell ref="A113:A119"/>
    <mergeCell ref="B115:C115"/>
    <mergeCell ref="B116:C116"/>
    <mergeCell ref="B66:C66"/>
    <mergeCell ref="B67:C67"/>
    <mergeCell ref="B68:C68"/>
    <mergeCell ref="A1:E1"/>
    <mergeCell ref="A2:E2"/>
    <mergeCell ref="B5:C5"/>
    <mergeCell ref="A6:C6"/>
    <mergeCell ref="B23:C23"/>
    <mergeCell ref="B29:C29"/>
    <mergeCell ref="A27:C27"/>
    <mergeCell ref="B17:E17"/>
    <mergeCell ref="B22:E22"/>
    <mergeCell ref="B12:C12"/>
    <mergeCell ref="B13:C13"/>
    <mergeCell ref="B14:C14"/>
    <mergeCell ref="B11:C11"/>
    <mergeCell ref="B28:E28"/>
    <mergeCell ref="B20:C20"/>
    <mergeCell ref="B15:C15"/>
    <mergeCell ref="A28:A31"/>
    <mergeCell ref="B31:C31"/>
    <mergeCell ref="B3:E3"/>
    <mergeCell ref="B4:E4"/>
    <mergeCell ref="B8:C8"/>
    <mergeCell ref="A166:C166"/>
    <mergeCell ref="B84:C84"/>
    <mergeCell ref="B96:C96"/>
    <mergeCell ref="B101:C101"/>
    <mergeCell ref="D101:E101"/>
    <mergeCell ref="B73:E73"/>
    <mergeCell ref="A131:E131"/>
    <mergeCell ref="B121:E121"/>
    <mergeCell ref="B123:C123"/>
    <mergeCell ref="A112:C112"/>
    <mergeCell ref="B113:E113"/>
    <mergeCell ref="B114:C114"/>
    <mergeCell ref="B107:C107"/>
    <mergeCell ref="B134:C134"/>
    <mergeCell ref="B135:C135"/>
    <mergeCell ref="A137:E137"/>
    <mergeCell ref="A132:A136"/>
    <mergeCell ref="B133:C133"/>
    <mergeCell ref="B132:E132"/>
    <mergeCell ref="A151:C151"/>
    <mergeCell ref="B130:C130"/>
    <mergeCell ref="B110:C110"/>
    <mergeCell ref="A100:A110"/>
    <mergeCell ref="B100:E100"/>
    <mergeCell ref="D9:E9"/>
    <mergeCell ref="B9:C9"/>
    <mergeCell ref="A7:A15"/>
    <mergeCell ref="A21:E21"/>
    <mergeCell ref="B18:C18"/>
    <mergeCell ref="A22:A25"/>
    <mergeCell ref="A26:E26"/>
    <mergeCell ref="A17:A20"/>
    <mergeCell ref="B25:C25"/>
    <mergeCell ref="B10:C10"/>
    <mergeCell ref="A16:E16"/>
    <mergeCell ref="B7:E7"/>
    <mergeCell ref="B33:E33"/>
    <mergeCell ref="B38:E38"/>
    <mergeCell ref="B35:C35"/>
    <mergeCell ref="B45:C45"/>
    <mergeCell ref="B50:C50"/>
    <mergeCell ref="B39:C39"/>
    <mergeCell ref="B40:C40"/>
    <mergeCell ref="B30:C30"/>
    <mergeCell ref="B34:C34"/>
    <mergeCell ref="A42:E42"/>
    <mergeCell ref="A37:E37"/>
    <mergeCell ref="A32:E32"/>
    <mergeCell ref="B36:C36"/>
    <mergeCell ref="A33:A36"/>
    <mergeCell ref="A43:C43"/>
    <mergeCell ref="B44:E44"/>
    <mergeCell ref="A44:A57"/>
    <mergeCell ref="B41:C41"/>
    <mergeCell ref="A38:A41"/>
    <mergeCell ref="B48:C48"/>
    <mergeCell ref="B52:C52"/>
    <mergeCell ref="B56:C56"/>
    <mergeCell ref="B54:C54"/>
    <mergeCell ref="D34:E34"/>
    <mergeCell ref="B62:C62"/>
    <mergeCell ref="B79:C79"/>
    <mergeCell ref="B87:C87"/>
    <mergeCell ref="B86:C86"/>
    <mergeCell ref="B88:C88"/>
    <mergeCell ref="B47:C47"/>
    <mergeCell ref="B46:C46"/>
    <mergeCell ref="D46:E46"/>
    <mergeCell ref="B49:C49"/>
    <mergeCell ref="B51:C51"/>
    <mergeCell ref="B63:C63"/>
    <mergeCell ref="B59:E59"/>
    <mergeCell ref="B57:C57"/>
    <mergeCell ref="A58:E58"/>
    <mergeCell ref="B70:C70"/>
    <mergeCell ref="B65:E65"/>
    <mergeCell ref="B60:C60"/>
    <mergeCell ref="A72:C72"/>
    <mergeCell ref="A71:E71"/>
    <mergeCell ref="A59:A63"/>
    <mergeCell ref="B55:C55"/>
    <mergeCell ref="B69:C69"/>
    <mergeCell ref="A65:A70"/>
    <mergeCell ref="A64:E64"/>
  </mergeCells>
  <phoneticPr fontId="24" type="noConversion"/>
  <dataValidations count="3">
    <dataValidation allowBlank="1" showInputMessage="1" showErrorMessage="1" error="No points to be awarded for mandatory criterion." sqref="D66" xr:uid="{00000000-0002-0000-0000-00000C000000}"/>
    <dataValidation type="list" allowBlank="1" showInputMessage="1" showErrorMessage="1" sqref="C53" xr:uid="{3A0CB75F-7F65-47EF-9DAB-3B80EB369D1F}">
      <formula1>IF(ISNUMBER(SEARCH("Alternative 1",$B$53)),Alt1_,Alt2_)</formula1>
    </dataValidation>
    <dataValidation type="list" allowBlank="1" showInputMessage="1" showErrorMessage="1" sqref="G79 G84 G88" xr:uid="{EF1E98F8-B7E3-4BD4-9AA7-17B6666324E0}">
      <formula1>$I$79:$I$80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4">
        <x14:dataValidation type="list" allowBlank="1" showInputMessage="1" showErrorMessage="1" xr:uid="{00000000-0002-0000-0000-000011000000}">
          <x14:formula1>
            <xm:f>Data!$A$1:$A$4</xm:f>
          </x14:formula1>
          <xm:sqref>B10:C10</xm:sqref>
        </x14:dataValidation>
        <x14:dataValidation type="list" allowBlank="1" showInputMessage="1" showErrorMessage="1" xr:uid="{00000000-0002-0000-0000-000007000000}">
          <x14:formula1>
            <xm:f>Data!$A$20:$A$23</xm:f>
          </x14:formula1>
          <xm:sqref>C19</xm:sqref>
        </x14:dataValidation>
        <x14:dataValidation type="list" allowBlank="1" showInputMessage="1" showErrorMessage="1" xr:uid="{00000000-0002-0000-0000-000012000000}">
          <x14:formula1>
            <xm:f>Data!$A$38:$B$38</xm:f>
          </x14:formula1>
          <xm:sqref>B60:C60</xm:sqref>
        </x14:dataValidation>
        <x14:dataValidation type="list" allowBlank="1" showInputMessage="1" showErrorMessage="1" xr:uid="{00000000-0002-0000-0000-000013000000}">
          <x14:formula1>
            <xm:f>Data!$A$40:$A$42</xm:f>
          </x14:formula1>
          <xm:sqref>B116:C116</xm:sqref>
        </x14:dataValidation>
        <x14:dataValidation type="list" allowBlank="1" showInputMessage="1" showErrorMessage="1" xr:uid="{00000000-0002-0000-0000-000014000000}">
          <x14:formula1>
            <xm:f>Data!$A$43:$A$45</xm:f>
          </x14:formula1>
          <xm:sqref>B118:C118</xm:sqref>
        </x14:dataValidation>
        <x14:dataValidation type="list" allowBlank="1" showInputMessage="1" showErrorMessage="1" xr:uid="{00000000-0002-0000-0000-000015000000}">
          <x14:formula1>
            <xm:f>Data!$A$47:$A$51</xm:f>
          </x14:formula1>
          <xm:sqref>B129:C129</xm:sqref>
        </x14:dataValidation>
        <x14:dataValidation type="list" allowBlank="1" showInputMessage="1" showErrorMessage="1" xr:uid="{00000000-0002-0000-0000-000016000000}">
          <x14:formula1>
            <xm:f>Data!$A$53:$A$57</xm:f>
          </x14:formula1>
          <xm:sqref>B135:C135</xm:sqref>
        </x14:dataValidation>
        <x14:dataValidation type="list" allowBlank="1" showInputMessage="1" showErrorMessage="1" xr:uid="{00000000-0002-0000-0000-000017000000}">
          <x14:formula1>
            <xm:f>Data!$A$60:$A$62</xm:f>
          </x14:formula1>
          <xm:sqref>B155:C155</xm:sqref>
        </x14:dataValidation>
        <x14:dataValidation type="list" allowBlank="1" showInputMessage="1" showErrorMessage="1" xr:uid="{1A1D4747-B8C3-439D-A6D2-0AAF5E9B5FEC}">
          <x14:formula1>
            <xm:f>Data!$A$75:$A$77</xm:f>
          </x14:formula1>
          <xm:sqref>B175:C175</xm:sqref>
        </x14:dataValidation>
        <x14:dataValidation type="list" allowBlank="1" showInputMessage="1" showErrorMessage="1" xr:uid="{7AC14FD9-EBEA-45C5-B860-5952DEB6A867}">
          <x14:formula1>
            <xm:f>Data!$A$79:$A$80</xm:f>
          </x14:formula1>
          <xm:sqref>B156:C156</xm:sqref>
        </x14:dataValidation>
        <x14:dataValidation type="list" allowBlank="1" showInputMessage="1" showErrorMessage="1" xr:uid="{F2C19EB0-CE01-4DD8-8E52-EFC8FE4B92BB}">
          <x14:formula1>
            <xm:f>Data!$A$92:$A$94</xm:f>
          </x14:formula1>
          <xm:sqref>B198:C198</xm:sqref>
        </x14:dataValidation>
        <x14:dataValidation type="list" allowBlank="1" showInputMessage="1" showErrorMessage="1" xr:uid="{00000000-0002-0000-0000-000005000000}">
          <x14:formula1>
            <xm:f>Data!$D$80:$D$81</xm:f>
          </x14:formula1>
          <xm:sqref>B200:C200</xm:sqref>
        </x14:dataValidation>
        <x14:dataValidation type="list" allowBlank="1" showInputMessage="1" showErrorMessage="1" xr:uid="{00000000-0002-0000-0000-000010000000}">
          <x14:formula1>
            <xm:f>Data!$B$107:$B$108</xm:f>
          </x14:formula1>
          <xm:sqref>E188 E215</xm:sqref>
        </x14:dataValidation>
        <x14:dataValidation type="list" allowBlank="1" showInputMessage="1" showErrorMessage="1" xr:uid="{00000000-0002-0000-0000-000004000000}">
          <x14:formula1>
            <xm:f>Data!$D$107:$D$109</xm:f>
          </x14:formula1>
          <xm:sqref>D122:E122 D101:E101</xm:sqref>
        </x14:dataValidation>
        <x14:dataValidation type="list" allowBlank="1" showInputMessage="1" showErrorMessage="1" xr:uid="{00000000-0002-0000-0000-00000E000000}">
          <x14:formula1>
            <xm:f>Data!$E$107:$E$108</xm:f>
          </x14:formula1>
          <xm:sqref>E96:E97</xm:sqref>
        </x14:dataValidation>
        <x14:dataValidation type="list" allowBlank="1" showInputMessage="1" showErrorMessage="1" xr:uid="{00000000-0002-0000-0000-000000000000}">
          <x14:formula1>
            <xm:f>Data!$E$139:$E$140</xm:f>
          </x14:formula1>
          <xm:sqref>D9</xm:sqref>
        </x14:dataValidation>
        <x14:dataValidation type="list" allowBlank="1" showInputMessage="1" showErrorMessage="1" xr:uid="{00000000-0002-0000-0000-000006000000}">
          <x14:formula1>
            <xm:f>Data!$A$7:$A$10</xm:f>
          </x14:formula1>
          <xm:sqref>B13:C13</xm:sqref>
        </x14:dataValidation>
        <x14:dataValidation type="list" allowBlank="1" showInputMessage="1" showErrorMessage="1" xr:uid="{E29D54DD-C6D8-48C8-9972-33700F7747A8}">
          <x14:formula1>
            <xm:f>Data!$D$20:$D$22</xm:f>
          </x14:formula1>
          <xm:sqref>B49:C49</xm:sqref>
        </x14:dataValidation>
        <x14:dataValidation type="list" allowBlank="1" showInputMessage="1" showErrorMessage="1" xr:uid="{9E2CF885-295B-47BC-BE96-5EAB0A7CBFFE}">
          <x14:formula1>
            <xm:f>Data!$D$26:$D$27</xm:f>
          </x14:formula1>
          <xm:sqref>B53</xm:sqref>
        </x14:dataValidation>
        <x14:dataValidation type="list" allowBlank="1" showInputMessage="1" showErrorMessage="1" xr:uid="{AFC7A8DF-1FAA-4F79-8B51-B6CCDA9BC342}">
          <x14:formula1>
            <xm:f>Data!$O$27:$O$33</xm:f>
          </x14:formula1>
          <xm:sqref>B61</xm:sqref>
        </x14:dataValidation>
        <x14:dataValidation type="list" allowBlank="1" showInputMessage="1" showErrorMessage="1" xr:uid="{0BBD4EF0-463D-4C61-9D37-DC8F9ADE4498}">
          <x14:formula1>
            <xm:f>Data!$P$27:$P$28</xm:f>
          </x14:formula1>
          <xm:sqref>C61</xm:sqref>
        </x14:dataValidation>
        <x14:dataValidation type="list" allowBlank="1" showInputMessage="1" showErrorMessage="1" xr:uid="{A06B32C8-DAB3-43DC-B4AD-D229422861BF}">
          <x14:formula1>
            <xm:f>Data!$R$27:$R$31</xm:f>
          </x14:formula1>
          <xm:sqref>B62:C62</xm:sqref>
        </x14:dataValidation>
        <x14:dataValidation type="list" allowBlank="1" showInputMessage="1" showErrorMessage="1" xr:uid="{B12ED717-811B-45B5-837C-2D9671DF5E42}">
          <x14:formula1>
            <xm:f>Data!$A$165:$A$169</xm:f>
          </x14:formula1>
          <xm:sqref>B77:C77</xm:sqref>
        </x14:dataValidation>
        <x14:dataValidation type="list" allowBlank="1" showInputMessage="1" showErrorMessage="1" xr:uid="{D07E426B-02D8-437E-87E9-3CFE3CEB7607}">
          <x14:formula1>
            <xm:f>Data!$A$173:$A$177</xm:f>
          </x14:formula1>
          <xm:sqref>B83:C83</xm:sqref>
        </x14:dataValidation>
        <x14:dataValidation type="list" allowBlank="1" showInputMessage="1" showErrorMessage="1" xr:uid="{19E35F2D-8643-4505-8BD9-6DFCCAAE4934}">
          <x14:formula1>
            <xm:f>Data!$A$188:$A$190</xm:f>
          </x14:formula1>
          <xm:sqref>B95</xm:sqref>
        </x14:dataValidation>
        <x14:dataValidation type="list" allowBlank="1" showInputMessage="1" showErrorMessage="1" xr:uid="{0BEA9E11-E3ED-446E-81FC-367827AF253F}">
          <x14:formula1>
            <xm:f>Data!$A$195:$A$196</xm:f>
          </x14:formula1>
          <xm:sqref>B105:C105</xm:sqref>
        </x14:dataValidation>
        <x14:dataValidation type="list" allowBlank="1" showInputMessage="1" showErrorMessage="1" xr:uid="{419248D6-FFA7-402C-99F2-66CEC9F560E3}">
          <x14:formula1>
            <xm:f>_xlfn.ANCHORARRAY(Data!$O$134)</xm:f>
          </x14:formula1>
          <xm:sqref>B89</xm:sqref>
        </x14:dataValidation>
        <x14:dataValidation type="list" allowBlank="1" showInputMessage="1" showErrorMessage="1" xr:uid="{4D52C861-2A2D-4BCE-BED7-9ED824F05D93}">
          <x14:formula1>
            <xm:f>_xlfn.ANCHORARRAY(Data!$P$134)</xm:f>
          </x14:formula1>
          <xm:sqref>C80</xm:sqref>
        </x14:dataValidation>
        <x14:dataValidation type="list" allowBlank="1" showInputMessage="1" showErrorMessage="1" xr:uid="{9D83605D-7A24-425E-BDF9-CE9B357D289F}">
          <x14:formula1>
            <xm:f>IF($B$95="Non-Air-conditioned spaces (with openable windows)",Data!$A$192:$A$193,"")</xm:f>
          </x14:formula1>
          <xm:sqref>C95</xm:sqref>
        </x14:dataValidation>
        <x14:dataValidation type="list" allowBlank="1" showInputMessage="1" showErrorMessage="1" xr:uid="{DAF97569-FA9B-42DA-8639-75709C247861}">
          <x14:formula1>
            <xm:f>Data!$E$201:$E$203</xm:f>
          </x14:formula1>
          <xm:sqref>C89</xm:sqref>
        </x14:dataValidation>
        <x14:dataValidation type="list" allowBlank="1" showInputMessage="1" showErrorMessage="1" xr:uid="{A3294461-899D-47DD-BE4D-3C85D4476EDC}">
          <x14:formula1>
            <xm:f>Data!$H$212:$H$217</xm:f>
          </x14:formula1>
          <xm:sqref>B226:C226</xm:sqref>
        </x14:dataValidation>
        <x14:dataValidation type="list" allowBlank="1" showInputMessage="1" showErrorMessage="1" xr:uid="{F5587CE9-FFB3-4039-9D1C-4444562FB4AF}">
          <x14:formula1>
            <xm:f>Data!$A$228:$A$229</xm:f>
          </x14:formula1>
          <xm:sqref>B184:C184</xm:sqref>
        </x14:dataValidation>
        <x14:dataValidation type="list" allowBlank="1" showInputMessage="1" showErrorMessage="1" promptTitle="Adopt any one measure" prompt="To promote sustainable transportation within the site premises." xr:uid="{00000000-0002-0000-0000-000001000000}">
          <x14:formula1>
            <xm:f>Data!$A$13:$A$16</xm:f>
          </x14:formula1>
          <xm:sqref>B14:C14</xm:sqref>
        </x14:dataValidation>
        <x14:dataValidation type="list" allowBlank="1" showInputMessage="1" showErrorMessage="1" xr:uid="{6AA9A7CC-DF20-498F-B2AD-346862E72EF1}">
          <x14:formula1>
            <xm:f>Data!$Q$134:$Q$136</xm:f>
          </x14:formula1>
          <xm:sqref>C85</xm:sqref>
        </x14:dataValidation>
        <x14:dataValidation type="list" allowBlank="1" showInputMessage="1" showErrorMessage="1" xr:uid="{00000000-0002-0000-0000-000018000000}">
          <x14:formula1>
            <xm:f>_xlfn.ANCHORARRAY(Data!$AF$169)</xm:f>
          </x14:formula1>
          <xm:sqref>B170:C170</xm:sqref>
        </x14:dataValidation>
        <x14:dataValidation type="list" allowBlank="1" showInputMessage="1" showErrorMessage="1" xr:uid="{D6215B54-834E-45DE-82E1-F3C724E0B233}">
          <x14:formula1>
            <xm:f>_xlfn.ANCHORARRAY(Data!$AG$169)</xm:f>
          </x14:formula1>
          <xm:sqref>B171:C171</xm:sqref>
        </x14:dataValidation>
        <x14:dataValidation type="list" allowBlank="1" showInputMessage="1" showErrorMessage="1" xr:uid="{3D4095FF-5754-432C-8D6D-60505F72FD21}">
          <x14:formula1>
            <xm:f>_xlfn.ANCHORARRAY(Data!$AD$24)</xm:f>
          </x14:formula1>
          <xm:sqref>B24</xm:sqref>
        </x14:dataValidation>
        <x14:dataValidation type="list" allowBlank="1" showInputMessage="1" showErrorMessage="1" xr:uid="{59D02681-B532-45C5-B60F-233AFF7125EA}">
          <x14:formula1>
            <xm:f>_xlfn.ANCHORARRAY(Data!$AE$24)</xm:f>
          </x14:formula1>
          <xm:sqref>C24</xm:sqref>
        </x14:dataValidation>
        <x14:dataValidation type="list" allowBlank="1" showInputMessage="1" showErrorMessage="1" xr:uid="{479CA095-AED9-4624-A4DE-59F51E404A2B}">
          <x14:formula1>
            <xm:f>Data!$O$134:$O$142</xm:f>
          </x14:formula1>
          <xm:sqref>B80</xm:sqref>
        </x14:dataValidation>
        <x14:dataValidation type="list" allowBlank="1" showInputMessage="1" showErrorMessage="1" xr:uid="{CA177242-4A9B-4F9B-91F9-DFAF44F51DBB}">
          <x14:formula1>
            <xm:f>Data!$O$134:$O$141</xm:f>
          </x14:formula1>
          <xm:sqref>B85</xm:sqref>
        </x14:dataValidation>
        <x14:dataValidation type="list" allowBlank="1" showInputMessage="1" showErrorMessage="1" xr:uid="{9DFA0B6D-216A-4851-8FEC-696134028CCD}">
          <x14:formula1>
            <xm:f>Data!$F$200:$F$203</xm:f>
          </x14:formula1>
          <xm:sqref>B213:C213</xm:sqref>
        </x14:dataValidation>
        <x14:dataValidation type="list" allowBlank="1" showInputMessage="1" showErrorMessage="1" xr:uid="{4E33F73C-4C6A-4E59-B4D8-7B4D0066FCD4}">
          <x14:formula1>
            <xm:f>Data!$D$39:$D$41</xm:f>
          </x14:formula1>
          <xm:sqref>D46:E46 D34:E34 D147:E147 D153:E153 D182:E182</xm:sqref>
        </x14:dataValidation>
        <x14:dataValidation type="list" allowBlank="1" showInputMessage="1" showErrorMessage="1" xr:uid="{00000000-0002-0000-0000-00001C000000}">
          <x14:formula1>
            <xm:f>IF(ISNUMBER(SEARCH("Alternative 2",$B$175)),$Z$1,Data!$AA$175:$AA$177)</xm:f>
          </x14:formula1>
          <xm:sqref>B176:C176</xm:sqref>
        </x14:dataValidation>
        <x14:dataValidation type="list" allowBlank="1" showInputMessage="1" showErrorMessage="1" xr:uid="{DB49E0E9-E06B-4170-A080-3E2F8DC1E24D}">
          <x14:formula1>
            <xm:f>Data!$I$161:$I$163</xm:f>
          </x14:formula1>
          <xm:sqref>B74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E918-ECEC-416B-8E0B-36E5458DBFD2}">
  <sheetPr codeName="Sheet1"/>
  <dimension ref="A1:AH230"/>
  <sheetViews>
    <sheetView topLeftCell="G148" zoomScale="105" workbookViewId="0">
      <selection activeCell="I164" sqref="I164"/>
    </sheetView>
  </sheetViews>
  <sheetFormatPr defaultColWidth="27" defaultRowHeight="14.4" x14ac:dyDescent="0.3"/>
  <cols>
    <col min="17" max="17" width="27" style="37"/>
    <col min="26" max="26" width="9.21875" style="3" customWidth="1"/>
    <col min="27" max="27" width="35.44140625" style="3" customWidth="1"/>
    <col min="28" max="28" width="49.5546875" style="3" customWidth="1"/>
    <col min="29" max="29" width="36.44140625" style="3" customWidth="1"/>
    <col min="30" max="30" width="45.21875" style="4" customWidth="1"/>
    <col min="31" max="31" width="12.33203125" style="3" customWidth="1"/>
    <col min="32" max="32" width="143.77734375" style="26" customWidth="1"/>
    <col min="33" max="33" width="12.44140625" style="3" customWidth="1"/>
    <col min="34" max="34" width="9.21875" style="3" customWidth="1"/>
  </cols>
  <sheetData>
    <row r="1" spans="1:28" x14ac:dyDescent="0.3">
      <c r="A1" s="3" t="s">
        <v>16</v>
      </c>
    </row>
    <row r="2" spans="1:28" x14ac:dyDescent="0.3">
      <c r="A2" s="3" t="s">
        <v>17</v>
      </c>
    </row>
    <row r="3" spans="1:28" x14ac:dyDescent="0.3">
      <c r="A3" s="3" t="s">
        <v>18</v>
      </c>
    </row>
    <row r="4" spans="1:28" x14ac:dyDescent="0.3">
      <c r="A4" s="3" t="s">
        <v>19</v>
      </c>
    </row>
    <row r="7" spans="1:28" x14ac:dyDescent="0.3">
      <c r="A7" s="3" t="s">
        <v>56</v>
      </c>
    </row>
    <row r="8" spans="1:28" x14ac:dyDescent="0.3">
      <c r="A8" s="1" t="s">
        <v>208</v>
      </c>
    </row>
    <row r="9" spans="1:28" x14ac:dyDescent="0.3">
      <c r="A9" s="2" t="s">
        <v>206</v>
      </c>
    </row>
    <row r="10" spans="1:28" x14ac:dyDescent="0.3">
      <c r="A10" s="3" t="s">
        <v>207</v>
      </c>
    </row>
    <row r="13" spans="1:28" x14ac:dyDescent="0.3">
      <c r="A13" s="3" t="s">
        <v>56</v>
      </c>
      <c r="AB13"/>
    </row>
    <row r="14" spans="1:28" x14ac:dyDescent="0.3">
      <c r="A14" s="3" t="s">
        <v>209</v>
      </c>
    </row>
    <row r="15" spans="1:28" ht="187.2" x14ac:dyDescent="0.3">
      <c r="A15" s="4" t="s">
        <v>287</v>
      </c>
    </row>
    <row r="16" spans="1:28" x14ac:dyDescent="0.3">
      <c r="A16" s="3" t="s">
        <v>210</v>
      </c>
    </row>
    <row r="20" spans="1:31" x14ac:dyDescent="0.3">
      <c r="A20" s="3" t="s">
        <v>56</v>
      </c>
      <c r="B20" s="3"/>
      <c r="D20" t="s">
        <v>56</v>
      </c>
    </row>
    <row r="21" spans="1:31" ht="28.8" x14ac:dyDescent="0.3">
      <c r="A21" s="4" t="s">
        <v>166</v>
      </c>
      <c r="B21" s="3">
        <v>1</v>
      </c>
      <c r="D21" s="3" t="s">
        <v>310</v>
      </c>
    </row>
    <row r="22" spans="1:31" ht="28.8" x14ac:dyDescent="0.3">
      <c r="A22" s="4" t="s">
        <v>31</v>
      </c>
      <c r="B22" s="3">
        <v>3</v>
      </c>
      <c r="D22" s="3" t="s">
        <v>309</v>
      </c>
    </row>
    <row r="23" spans="1:31" x14ac:dyDescent="0.3">
      <c r="A23" s="3" t="s">
        <v>30</v>
      </c>
      <c r="B23" s="3">
        <v>5</v>
      </c>
    </row>
    <row r="24" spans="1:31" ht="57.6" x14ac:dyDescent="0.3">
      <c r="AA24" s="3" t="s">
        <v>144</v>
      </c>
      <c r="AB24" s="3" t="s">
        <v>288</v>
      </c>
      <c r="AC24" s="3" t="s">
        <v>8</v>
      </c>
      <c r="AD24" s="4" t="str" cm="1">
        <f t="array" ref="AD24:AD25">_xlfn.UNIQUE(AA25:AA28)</f>
        <v>Alternative 1 - Demonstrate temperature reduction in the predicted hourly average air temperature (°C) from the GRIHA base case by performing calculations as per Table 3.1c.</v>
      </c>
      <c r="AE24" s="3" t="str" cm="1">
        <f t="array" ref="AE24:AE25">IF('V6'!$B$24="","",_xlfn._xlws.FILTER($AB$25:$AB$28,$AA$25:$AA$28='V6'!$B$24))</f>
        <v>1.5°C ≤ base case</v>
      </c>
    </row>
    <row r="25" spans="1:31" ht="72" x14ac:dyDescent="0.3">
      <c r="A25" s="4" t="s">
        <v>35</v>
      </c>
      <c r="B25" s="3" t="s">
        <v>37</v>
      </c>
      <c r="D25" s="3" t="s">
        <v>9</v>
      </c>
      <c r="AA25" s="3" t="s">
        <v>289</v>
      </c>
      <c r="AB25" s="3" t="s">
        <v>37</v>
      </c>
      <c r="AC25" s="3">
        <v>1</v>
      </c>
      <c r="AD25" s="4" t="str">
        <v>Alternative 2 - Demonstrate that the difference in peak air temperature has been achieved through dynamic UHIE simulation from the GRIHA base case as per Table 3.2c.</v>
      </c>
      <c r="AE25" s="3" t="str">
        <v>2.5°C ≤ base case</v>
      </c>
    </row>
    <row r="26" spans="1:31" ht="86.4" x14ac:dyDescent="0.3">
      <c r="A26" s="4" t="s">
        <v>36</v>
      </c>
      <c r="B26" s="3" t="s">
        <v>38</v>
      </c>
      <c r="D26" s="3" t="s">
        <v>215</v>
      </c>
      <c r="AA26" s="3" t="s">
        <v>289</v>
      </c>
      <c r="AB26" s="3" t="s">
        <v>38</v>
      </c>
      <c r="AC26" s="3">
        <v>2</v>
      </c>
    </row>
    <row r="27" spans="1:31" x14ac:dyDescent="0.3">
      <c r="B27" s="3" t="s">
        <v>39</v>
      </c>
      <c r="D27" s="3" t="s">
        <v>216</v>
      </c>
      <c r="J27" s="27" t="s">
        <v>230</v>
      </c>
      <c r="K27" s="27" t="s">
        <v>231</v>
      </c>
      <c r="L27" s="27" t="s">
        <v>232</v>
      </c>
      <c r="M27" s="27" t="s">
        <v>8</v>
      </c>
      <c r="N27" s="3"/>
      <c r="O27" s="3" t="str" cm="1">
        <f t="array" ref="O27:O33">_xlfn.UNIQUE($J$29:$J$68)</f>
        <v>Institutional</v>
      </c>
      <c r="P27" s="3" t="str" cm="1">
        <f t="array" ref="P27:P28">IF('V6'!$B$61="","",_xlfn.UNIQUE(_xlfn._xlws.FILTER($K$29:$K$70,($J$29:$J$70='V6'!$B$61)*($K$29:$K$70&lt;&gt;""))))</f>
        <v>5 days a week</v>
      </c>
      <c r="Q27" s="31"/>
      <c r="R27" s="29" cm="1">
        <f t="array" ref="R27:R31">IF(OR('V6'!$B$61="",'V6'!$C$61=""),"",_xlfn._xlws.FILTER($L$29:$L$68,($J$29:$J$68='V6'!$B$61)*($K$29:$K$68='V6'!$C$61)*($L$29:$L$68&lt;&gt;"")))</f>
        <v>0.05</v>
      </c>
      <c r="AA27" s="3" t="s">
        <v>290</v>
      </c>
      <c r="AB27" s="3" t="s">
        <v>39</v>
      </c>
      <c r="AC27" s="3">
        <v>1</v>
      </c>
    </row>
    <row r="28" spans="1:31" x14ac:dyDescent="0.3">
      <c r="J28" s="3"/>
      <c r="K28" s="3"/>
      <c r="L28" s="3"/>
      <c r="M28" s="3"/>
      <c r="N28" s="3"/>
      <c r="O28" s="3" t="str">
        <v>Office</v>
      </c>
      <c r="P28" s="3" t="str">
        <v>7 days a week</v>
      </c>
      <c r="Q28" s="31"/>
      <c r="R28" s="29">
        <v>0.1</v>
      </c>
      <c r="AA28" s="3" t="s">
        <v>290</v>
      </c>
      <c r="AB28" s="3" t="s">
        <v>40</v>
      </c>
      <c r="AC28" s="3">
        <v>2</v>
      </c>
    </row>
    <row r="29" spans="1:31" x14ac:dyDescent="0.3">
      <c r="J29" s="19" t="s">
        <v>152</v>
      </c>
      <c r="K29" s="19" t="s">
        <v>150</v>
      </c>
      <c r="L29" s="28">
        <v>0.05</v>
      </c>
      <c r="M29" s="19">
        <v>0</v>
      </c>
      <c r="N29" s="3"/>
      <c r="O29" s="3" t="str">
        <v>Healthcare</v>
      </c>
      <c r="P29" s="3"/>
      <c r="Q29" s="31"/>
      <c r="R29" s="29">
        <v>0.15</v>
      </c>
    </row>
    <row r="30" spans="1:31" x14ac:dyDescent="0.3">
      <c r="A30" s="3" t="s">
        <v>55</v>
      </c>
      <c r="B30" s="3"/>
      <c r="J30" s="19" t="s">
        <v>152</v>
      </c>
      <c r="K30" s="19" t="s">
        <v>150</v>
      </c>
      <c r="L30" s="28">
        <v>0.1</v>
      </c>
      <c r="M30" s="19">
        <v>1</v>
      </c>
      <c r="N30" s="3"/>
      <c r="O30" s="3" t="str">
        <v>Hospitality</v>
      </c>
      <c r="P30" s="3"/>
      <c r="Q30" s="31"/>
      <c r="R30" s="29">
        <v>0.2</v>
      </c>
    </row>
    <row r="31" spans="1:31" x14ac:dyDescent="0.3">
      <c r="A31" s="3" t="s">
        <v>147</v>
      </c>
      <c r="B31" s="3" t="s">
        <v>147</v>
      </c>
      <c r="J31" s="19" t="s">
        <v>152</v>
      </c>
      <c r="K31" s="19" t="s">
        <v>150</v>
      </c>
      <c r="L31" s="28">
        <v>0.15</v>
      </c>
      <c r="M31" s="19">
        <v>2</v>
      </c>
      <c r="N31" s="3"/>
      <c r="O31" s="3" t="str">
        <v>Residential</v>
      </c>
      <c r="P31" s="3"/>
      <c r="Q31" s="31"/>
      <c r="R31" s="29">
        <v>0.25</v>
      </c>
    </row>
    <row r="32" spans="1:31" x14ac:dyDescent="0.3">
      <c r="A32" s="3" t="s">
        <v>57</v>
      </c>
      <c r="B32" s="3">
        <v>1</v>
      </c>
      <c r="D32" s="3" t="s">
        <v>144</v>
      </c>
      <c r="E32" s="3" t="s">
        <v>35</v>
      </c>
      <c r="F32" s="3" t="s">
        <v>36</v>
      </c>
      <c r="G32" s="3" t="s">
        <v>167</v>
      </c>
      <c r="H32" s="3"/>
      <c r="J32" s="19" t="s">
        <v>152</v>
      </c>
      <c r="K32" s="19" t="s">
        <v>150</v>
      </c>
      <c r="L32" s="28">
        <v>0.2</v>
      </c>
      <c r="M32" s="19">
        <v>3</v>
      </c>
      <c r="N32" s="3"/>
      <c r="O32" s="3" t="str">
        <v>Retail</v>
      </c>
      <c r="P32" s="3"/>
      <c r="Q32" s="31"/>
      <c r="R32" s="3"/>
    </row>
    <row r="33" spans="1:18" x14ac:dyDescent="0.3">
      <c r="A33" s="3" t="s">
        <v>58</v>
      </c>
      <c r="B33" s="3">
        <v>2</v>
      </c>
      <c r="D33" s="3" t="s">
        <v>145</v>
      </c>
      <c r="E33" s="3" t="s">
        <v>37</v>
      </c>
      <c r="F33" s="3" t="s">
        <v>39</v>
      </c>
      <c r="G33" s="3" t="s">
        <v>56</v>
      </c>
      <c r="H33" s="3"/>
      <c r="J33" s="19" t="s">
        <v>152</v>
      </c>
      <c r="K33" s="19" t="s">
        <v>150</v>
      </c>
      <c r="L33" s="28">
        <v>0.25</v>
      </c>
      <c r="M33" s="19">
        <v>5</v>
      </c>
      <c r="N33" s="3"/>
      <c r="O33" s="3" t="str">
        <v>Transit Terminals</v>
      </c>
      <c r="P33" s="3"/>
      <c r="Q33" s="31"/>
      <c r="R33" s="3"/>
    </row>
    <row r="34" spans="1:18" x14ac:dyDescent="0.3">
      <c r="A34" s="3" t="s">
        <v>59</v>
      </c>
      <c r="B34" s="3">
        <v>4</v>
      </c>
      <c r="D34" s="3" t="s">
        <v>146</v>
      </c>
      <c r="E34" s="3" t="s">
        <v>38</v>
      </c>
      <c r="F34" s="3" t="s">
        <v>40</v>
      </c>
      <c r="G34" s="3"/>
      <c r="H34" s="3"/>
      <c r="J34" s="19" t="s">
        <v>153</v>
      </c>
      <c r="K34" s="19" t="s">
        <v>150</v>
      </c>
      <c r="L34" s="28">
        <v>0.05</v>
      </c>
      <c r="M34" s="19">
        <v>0</v>
      </c>
      <c r="N34" s="3"/>
      <c r="O34" s="3"/>
      <c r="P34" s="3"/>
      <c r="Q34" s="31"/>
      <c r="R34" s="3"/>
    </row>
    <row r="35" spans="1:18" x14ac:dyDescent="0.3">
      <c r="A35" s="3" t="s">
        <v>60</v>
      </c>
      <c r="B35" s="3">
        <v>6</v>
      </c>
      <c r="D35" s="3" t="s">
        <v>167</v>
      </c>
      <c r="E35" s="3"/>
      <c r="F35" s="3"/>
      <c r="G35" s="3"/>
      <c r="H35" s="3"/>
      <c r="J35" s="19" t="s">
        <v>153</v>
      </c>
      <c r="K35" s="19" t="s">
        <v>150</v>
      </c>
      <c r="L35" s="28">
        <v>0.1</v>
      </c>
      <c r="M35" s="19">
        <v>1</v>
      </c>
      <c r="N35" s="3"/>
      <c r="O35" s="3"/>
      <c r="P35" s="3"/>
      <c r="Q35" s="31"/>
      <c r="R35" s="3"/>
    </row>
    <row r="36" spans="1:18" x14ac:dyDescent="0.3">
      <c r="A36" s="3" t="s">
        <v>61</v>
      </c>
      <c r="B36" s="3">
        <v>8</v>
      </c>
      <c r="J36" s="19" t="s">
        <v>153</v>
      </c>
      <c r="K36" s="19" t="s">
        <v>150</v>
      </c>
      <c r="L36" s="28">
        <v>0.15</v>
      </c>
      <c r="M36" s="19">
        <v>2</v>
      </c>
      <c r="N36" s="3"/>
      <c r="O36" s="3"/>
      <c r="P36" s="3"/>
      <c r="Q36" s="31"/>
      <c r="R36" s="3"/>
    </row>
    <row r="37" spans="1:18" x14ac:dyDescent="0.3">
      <c r="J37" s="19" t="s">
        <v>153</v>
      </c>
      <c r="K37" s="19" t="s">
        <v>150</v>
      </c>
      <c r="L37" s="28">
        <v>0.2</v>
      </c>
      <c r="M37" s="19">
        <v>3</v>
      </c>
      <c r="N37" s="3"/>
      <c r="O37" s="3"/>
      <c r="P37" s="3"/>
      <c r="Q37" s="31"/>
      <c r="R37" s="3"/>
    </row>
    <row r="38" spans="1:18" x14ac:dyDescent="0.3">
      <c r="A38" s="3" t="s">
        <v>228</v>
      </c>
      <c r="B38" s="3" t="s">
        <v>229</v>
      </c>
      <c r="J38" s="19" t="s">
        <v>153</v>
      </c>
      <c r="K38" s="19" t="s">
        <v>150</v>
      </c>
      <c r="L38" s="28">
        <v>0.25</v>
      </c>
      <c r="M38" s="19">
        <v>5</v>
      </c>
      <c r="N38" s="3"/>
      <c r="O38" s="3"/>
      <c r="P38" s="3"/>
      <c r="Q38" s="31"/>
      <c r="R38" s="3"/>
    </row>
    <row r="39" spans="1:18" x14ac:dyDescent="0.3">
      <c r="D39" s="3" t="s">
        <v>23</v>
      </c>
      <c r="J39" s="19" t="s">
        <v>154</v>
      </c>
      <c r="K39" s="19" t="s">
        <v>151</v>
      </c>
      <c r="L39" s="28">
        <v>0.01</v>
      </c>
      <c r="M39" s="19">
        <v>0</v>
      </c>
      <c r="N39" s="3"/>
      <c r="O39" s="3"/>
      <c r="P39" s="3"/>
      <c r="Q39" s="31"/>
      <c r="R39" s="3"/>
    </row>
    <row r="40" spans="1:18" x14ac:dyDescent="0.3">
      <c r="A40" s="3" t="s">
        <v>56</v>
      </c>
      <c r="D40" s="3" t="s">
        <v>323</v>
      </c>
      <c r="J40" s="19" t="s">
        <v>154</v>
      </c>
      <c r="K40" s="19" t="s">
        <v>151</v>
      </c>
      <c r="L40" s="28">
        <v>0.03</v>
      </c>
      <c r="M40" s="19">
        <v>1</v>
      </c>
      <c r="N40" s="3"/>
      <c r="O40" s="3"/>
      <c r="P40" s="3"/>
      <c r="Q40" s="31"/>
      <c r="R40" s="3"/>
    </row>
    <row r="41" spans="1:18" x14ac:dyDescent="0.3">
      <c r="A41" s="3" t="s">
        <v>176</v>
      </c>
      <c r="D41" t="s">
        <v>322</v>
      </c>
      <c r="J41" s="19" t="s">
        <v>154</v>
      </c>
      <c r="K41" s="19" t="s">
        <v>151</v>
      </c>
      <c r="L41" s="28">
        <v>0.05</v>
      </c>
      <c r="M41" s="19">
        <v>2</v>
      </c>
      <c r="N41" s="3"/>
      <c r="O41" s="3"/>
      <c r="P41" s="3"/>
      <c r="Q41" s="31"/>
      <c r="R41" s="3"/>
    </row>
    <row r="42" spans="1:18" x14ac:dyDescent="0.3">
      <c r="A42" s="3" t="s">
        <v>82</v>
      </c>
      <c r="J42" s="19" t="s">
        <v>154</v>
      </c>
      <c r="K42" s="19" t="s">
        <v>151</v>
      </c>
      <c r="L42" s="28">
        <v>7.0000000000000007E-2</v>
      </c>
      <c r="M42" s="19">
        <v>3</v>
      </c>
      <c r="N42" s="3"/>
      <c r="O42" s="3"/>
      <c r="P42" s="3"/>
      <c r="Q42" s="31"/>
      <c r="R42" s="3"/>
    </row>
    <row r="43" spans="1:18" x14ac:dyDescent="0.3">
      <c r="A43" s="3" t="s">
        <v>56</v>
      </c>
      <c r="J43" s="19" t="s">
        <v>154</v>
      </c>
      <c r="K43" s="19" t="s">
        <v>151</v>
      </c>
      <c r="L43" s="28">
        <v>0.1</v>
      </c>
      <c r="M43" s="19">
        <v>5</v>
      </c>
      <c r="N43" s="3"/>
      <c r="O43" s="3"/>
      <c r="P43" s="3"/>
      <c r="Q43" s="31"/>
      <c r="R43" s="3"/>
    </row>
    <row r="44" spans="1:18" x14ac:dyDescent="0.3">
      <c r="A44" s="3" t="s">
        <v>85</v>
      </c>
      <c r="J44" s="19" t="s">
        <v>155</v>
      </c>
      <c r="K44" s="19" t="s">
        <v>151</v>
      </c>
      <c r="L44" s="28">
        <v>0.01</v>
      </c>
      <c r="M44" s="19">
        <v>0</v>
      </c>
      <c r="N44" s="3"/>
      <c r="O44" s="3"/>
      <c r="P44" s="3"/>
      <c r="Q44" s="31"/>
      <c r="R44" s="3"/>
    </row>
    <row r="45" spans="1:18" x14ac:dyDescent="0.3">
      <c r="A45" s="3" t="s">
        <v>84</v>
      </c>
      <c r="J45" s="3" t="s">
        <v>155</v>
      </c>
      <c r="K45" s="3" t="s">
        <v>151</v>
      </c>
      <c r="L45" s="29">
        <v>0.03</v>
      </c>
      <c r="M45" s="3">
        <v>1</v>
      </c>
      <c r="N45" s="3"/>
      <c r="O45" s="3"/>
      <c r="P45" s="3"/>
      <c r="Q45" s="31"/>
      <c r="R45" s="3"/>
    </row>
    <row r="46" spans="1:18" x14ac:dyDescent="0.3">
      <c r="J46" s="3" t="s">
        <v>155</v>
      </c>
      <c r="K46" s="3" t="s">
        <v>151</v>
      </c>
      <c r="L46" s="29">
        <v>0.05</v>
      </c>
      <c r="M46" s="3">
        <v>2</v>
      </c>
      <c r="N46" s="3"/>
      <c r="O46" s="3"/>
      <c r="P46" s="3"/>
      <c r="Q46" s="31"/>
      <c r="R46" s="3"/>
    </row>
    <row r="47" spans="1:18" x14ac:dyDescent="0.3">
      <c r="A47" s="3" t="s">
        <v>56</v>
      </c>
      <c r="J47" s="3" t="s">
        <v>155</v>
      </c>
      <c r="K47" s="3" t="s">
        <v>151</v>
      </c>
      <c r="L47" s="28">
        <v>7.0000000000000007E-2</v>
      </c>
      <c r="M47" s="3">
        <v>3</v>
      </c>
      <c r="N47" s="3"/>
      <c r="O47" s="3"/>
      <c r="P47" s="3"/>
      <c r="Q47" s="31"/>
      <c r="R47" s="3"/>
    </row>
    <row r="48" spans="1:18" x14ac:dyDescent="0.3">
      <c r="A48" s="15" t="s">
        <v>92</v>
      </c>
      <c r="J48" s="3" t="s">
        <v>155</v>
      </c>
      <c r="K48" s="3" t="s">
        <v>151</v>
      </c>
      <c r="L48" s="29">
        <v>0.1</v>
      </c>
      <c r="M48" s="3">
        <v>5</v>
      </c>
      <c r="N48" s="3"/>
      <c r="O48" s="3"/>
      <c r="P48" s="3"/>
      <c r="Q48" s="31"/>
      <c r="R48" s="3"/>
    </row>
    <row r="49" spans="1:28" x14ac:dyDescent="0.3">
      <c r="A49" s="15" t="s">
        <v>177</v>
      </c>
      <c r="J49" s="3" t="s">
        <v>153</v>
      </c>
      <c r="K49" s="3" t="s">
        <v>151</v>
      </c>
      <c r="L49" s="29">
        <v>0.01</v>
      </c>
      <c r="M49" s="3">
        <v>0</v>
      </c>
      <c r="N49" s="3"/>
      <c r="O49" s="3"/>
      <c r="P49" s="3"/>
      <c r="Q49" s="31"/>
      <c r="R49" s="3"/>
    </row>
    <row r="50" spans="1:28" x14ac:dyDescent="0.3">
      <c r="A50" s="15" t="s">
        <v>178</v>
      </c>
      <c r="J50" s="3" t="s">
        <v>153</v>
      </c>
      <c r="K50" s="3" t="s">
        <v>151</v>
      </c>
      <c r="L50" s="29">
        <v>0.03</v>
      </c>
      <c r="M50" s="3">
        <v>1</v>
      </c>
      <c r="N50" s="3"/>
      <c r="O50" s="3"/>
      <c r="P50" s="3"/>
      <c r="Q50" s="31"/>
      <c r="R50" s="3"/>
    </row>
    <row r="51" spans="1:28" x14ac:dyDescent="0.3">
      <c r="A51" s="15" t="s">
        <v>307</v>
      </c>
      <c r="J51" s="3" t="s">
        <v>153</v>
      </c>
      <c r="K51" s="3" t="s">
        <v>151</v>
      </c>
      <c r="L51" s="29">
        <v>0.05</v>
      </c>
      <c r="M51" s="3">
        <v>2</v>
      </c>
      <c r="N51" s="3"/>
      <c r="O51" s="3"/>
      <c r="P51" s="3"/>
      <c r="Q51" s="31"/>
      <c r="R51" s="3"/>
    </row>
    <row r="52" spans="1:28" x14ac:dyDescent="0.3">
      <c r="J52" s="3" t="s">
        <v>153</v>
      </c>
      <c r="K52" s="3" t="s">
        <v>151</v>
      </c>
      <c r="L52" s="29">
        <v>7.0000000000000007E-2</v>
      </c>
      <c r="M52" s="3">
        <v>3</v>
      </c>
      <c r="N52" s="3"/>
      <c r="O52" s="3"/>
      <c r="P52" s="3"/>
      <c r="Q52" s="31"/>
      <c r="R52" s="3"/>
    </row>
    <row r="53" spans="1:28" x14ac:dyDescent="0.3">
      <c r="A53" s="3" t="s">
        <v>56</v>
      </c>
      <c r="J53" s="3" t="s">
        <v>153</v>
      </c>
      <c r="K53" s="3" t="s">
        <v>151</v>
      </c>
      <c r="L53" s="29">
        <v>0.1</v>
      </c>
      <c r="M53" s="3">
        <v>5</v>
      </c>
      <c r="N53" s="3"/>
      <c r="O53" s="3"/>
      <c r="P53" s="3"/>
      <c r="Q53" s="31"/>
      <c r="R53" s="3"/>
      <c r="AA53" s="24"/>
      <c r="AB53" s="24"/>
    </row>
    <row r="54" spans="1:28" x14ac:dyDescent="0.3">
      <c r="A54" s="15" t="s">
        <v>96</v>
      </c>
      <c r="J54" s="3" t="s">
        <v>156</v>
      </c>
      <c r="K54" s="3" t="s">
        <v>151</v>
      </c>
      <c r="L54" s="29">
        <v>0</v>
      </c>
      <c r="M54" s="3">
        <v>0</v>
      </c>
      <c r="N54" s="3"/>
      <c r="O54" s="3"/>
      <c r="P54" s="3"/>
      <c r="Q54" s="31"/>
      <c r="R54" s="3"/>
    </row>
    <row r="55" spans="1:28" x14ac:dyDescent="0.3">
      <c r="A55" s="15" t="s">
        <v>168</v>
      </c>
      <c r="J55" s="3" t="s">
        <v>156</v>
      </c>
      <c r="K55" s="3" t="s">
        <v>151</v>
      </c>
      <c r="L55" s="29">
        <v>0.1</v>
      </c>
      <c r="M55" s="3">
        <v>1</v>
      </c>
      <c r="N55" s="3"/>
      <c r="O55" s="3"/>
      <c r="P55" s="3"/>
      <c r="Q55" s="31"/>
      <c r="R55" s="3"/>
    </row>
    <row r="56" spans="1:28" x14ac:dyDescent="0.3">
      <c r="A56" s="15" t="s">
        <v>169</v>
      </c>
      <c r="J56" s="3" t="s">
        <v>156</v>
      </c>
      <c r="K56" s="3" t="s">
        <v>151</v>
      </c>
      <c r="L56" s="29">
        <v>0.15</v>
      </c>
      <c r="M56" s="3">
        <v>2</v>
      </c>
      <c r="N56" s="3"/>
      <c r="O56" s="3"/>
      <c r="P56" s="3"/>
      <c r="Q56" s="31"/>
      <c r="R56" s="3"/>
    </row>
    <row r="57" spans="1:28" x14ac:dyDescent="0.3">
      <c r="A57" s="15" t="s">
        <v>320</v>
      </c>
      <c r="J57" s="3" t="s">
        <v>156</v>
      </c>
      <c r="K57" s="3" t="s">
        <v>151</v>
      </c>
      <c r="L57" s="29">
        <v>0.2</v>
      </c>
      <c r="M57" s="3">
        <v>3</v>
      </c>
      <c r="N57" s="3"/>
      <c r="O57" s="3"/>
      <c r="P57" s="3"/>
      <c r="Q57" s="31"/>
      <c r="R57" s="3"/>
    </row>
    <row r="58" spans="1:28" x14ac:dyDescent="0.3">
      <c r="J58" s="3" t="s">
        <v>156</v>
      </c>
      <c r="K58" s="3" t="s">
        <v>151</v>
      </c>
      <c r="L58" s="29">
        <v>0.25</v>
      </c>
      <c r="M58" s="3">
        <v>5</v>
      </c>
      <c r="N58" s="3"/>
      <c r="O58" s="3"/>
      <c r="P58" s="3"/>
      <c r="Q58" s="31"/>
      <c r="R58" s="3"/>
    </row>
    <row r="59" spans="1:28" x14ac:dyDescent="0.3">
      <c r="J59" s="3" t="s">
        <v>157</v>
      </c>
      <c r="K59" s="3" t="s">
        <v>151</v>
      </c>
      <c r="L59" s="29">
        <v>0.01</v>
      </c>
      <c r="M59" s="3">
        <v>0</v>
      </c>
      <c r="N59" s="3"/>
      <c r="O59" s="3"/>
      <c r="P59" s="3"/>
      <c r="Q59" s="31"/>
      <c r="R59" s="3"/>
    </row>
    <row r="60" spans="1:28" x14ac:dyDescent="0.3">
      <c r="A60" s="3" t="s">
        <v>56</v>
      </c>
      <c r="J60" s="3" t="s">
        <v>157</v>
      </c>
      <c r="K60" s="3" t="s">
        <v>151</v>
      </c>
      <c r="L60" s="29">
        <v>0.03</v>
      </c>
      <c r="M60" s="3">
        <v>1</v>
      </c>
      <c r="N60" s="3"/>
      <c r="O60" s="3"/>
      <c r="P60" s="3"/>
      <c r="Q60" s="31"/>
      <c r="R60" s="3"/>
    </row>
    <row r="61" spans="1:28" x14ac:dyDescent="0.3">
      <c r="A61" s="3" t="s">
        <v>108</v>
      </c>
      <c r="J61" s="3" t="s">
        <v>157</v>
      </c>
      <c r="K61" s="3" t="s">
        <v>151</v>
      </c>
      <c r="L61" s="29">
        <v>0.05</v>
      </c>
      <c r="M61" s="3">
        <v>2</v>
      </c>
      <c r="N61" s="3"/>
      <c r="O61" s="3"/>
      <c r="P61" s="3"/>
      <c r="Q61" s="31"/>
      <c r="R61" s="3"/>
    </row>
    <row r="62" spans="1:28" x14ac:dyDescent="0.3">
      <c r="A62" s="3" t="s">
        <v>321</v>
      </c>
      <c r="J62" s="3" t="s">
        <v>157</v>
      </c>
      <c r="K62" s="3" t="s">
        <v>151</v>
      </c>
      <c r="L62" s="29">
        <v>7.0000000000000007E-2</v>
      </c>
      <c r="M62" s="3">
        <v>3</v>
      </c>
      <c r="N62" s="3"/>
      <c r="O62" s="3"/>
      <c r="P62" s="3"/>
      <c r="Q62" s="31"/>
      <c r="R62" s="3"/>
    </row>
    <row r="63" spans="1:28" x14ac:dyDescent="0.3">
      <c r="J63" s="3" t="s">
        <v>157</v>
      </c>
      <c r="K63" s="3" t="s">
        <v>151</v>
      </c>
      <c r="L63" s="29">
        <v>0.1</v>
      </c>
      <c r="M63" s="3">
        <v>5</v>
      </c>
      <c r="N63" s="3"/>
      <c r="O63" s="3"/>
      <c r="P63" s="3"/>
      <c r="Q63" s="31"/>
      <c r="R63" s="3"/>
    </row>
    <row r="64" spans="1:28" x14ac:dyDescent="0.3">
      <c r="J64" s="3" t="s">
        <v>158</v>
      </c>
      <c r="K64" s="3" t="s">
        <v>151</v>
      </c>
      <c r="L64" s="29">
        <v>0.01</v>
      </c>
      <c r="M64" s="3">
        <v>0</v>
      </c>
      <c r="N64" s="3"/>
      <c r="O64" s="3"/>
      <c r="P64" s="3"/>
      <c r="Q64" s="31"/>
      <c r="R64" s="3"/>
    </row>
    <row r="65" spans="1:32" x14ac:dyDescent="0.3">
      <c r="A65" s="3" t="s">
        <v>56</v>
      </c>
      <c r="J65" s="3" t="s">
        <v>158</v>
      </c>
      <c r="K65" s="3" t="s">
        <v>151</v>
      </c>
      <c r="L65" s="29">
        <v>0.03</v>
      </c>
      <c r="M65" s="3">
        <v>1</v>
      </c>
      <c r="N65" s="3"/>
      <c r="O65" s="3"/>
      <c r="P65" s="3"/>
      <c r="Q65" s="31"/>
      <c r="R65" s="3"/>
    </row>
    <row r="66" spans="1:32" x14ac:dyDescent="0.3">
      <c r="A66" s="3"/>
      <c r="J66" s="3" t="s">
        <v>158</v>
      </c>
      <c r="K66" s="3" t="s">
        <v>151</v>
      </c>
      <c r="L66" s="29">
        <v>0.05</v>
      </c>
      <c r="M66" s="3">
        <v>2</v>
      </c>
      <c r="N66" s="3"/>
      <c r="O66" s="3"/>
      <c r="P66" s="3"/>
      <c r="Q66" s="31"/>
      <c r="R66" s="3"/>
    </row>
    <row r="67" spans="1:32" x14ac:dyDescent="0.3">
      <c r="A67" s="3" t="s">
        <v>182</v>
      </c>
      <c r="J67" s="3" t="s">
        <v>158</v>
      </c>
      <c r="K67" s="3" t="s">
        <v>151</v>
      </c>
      <c r="L67" s="29">
        <v>7.0000000000000007E-2</v>
      </c>
      <c r="M67" s="3">
        <v>3</v>
      </c>
      <c r="N67" s="3"/>
      <c r="O67" s="3"/>
      <c r="P67" s="3"/>
      <c r="Q67" s="31"/>
      <c r="R67" s="3"/>
    </row>
    <row r="68" spans="1:32" x14ac:dyDescent="0.3">
      <c r="A68" s="3" t="s">
        <v>181</v>
      </c>
      <c r="J68" s="3" t="s">
        <v>158</v>
      </c>
      <c r="K68" s="3" t="s">
        <v>151</v>
      </c>
      <c r="L68" s="29">
        <v>0.1</v>
      </c>
      <c r="M68" s="3">
        <v>5</v>
      </c>
      <c r="N68" s="3"/>
      <c r="O68" s="3"/>
      <c r="P68" s="3"/>
      <c r="Q68" s="31"/>
      <c r="R68" s="3"/>
    </row>
    <row r="69" spans="1:32" x14ac:dyDescent="0.3">
      <c r="A69" s="3" t="s">
        <v>183</v>
      </c>
      <c r="N69" s="3"/>
      <c r="O69" s="3"/>
      <c r="P69" s="3"/>
      <c r="Q69" s="31"/>
      <c r="R69" s="3"/>
    </row>
    <row r="70" spans="1:32" x14ac:dyDescent="0.3">
      <c r="J70" s="3"/>
      <c r="K70" s="3"/>
      <c r="L70" s="3"/>
      <c r="M70" s="3"/>
      <c r="N70" s="3"/>
      <c r="O70" s="3"/>
      <c r="P70" s="3"/>
      <c r="Q70" s="31"/>
      <c r="R70" s="3"/>
    </row>
    <row r="71" spans="1:32" x14ac:dyDescent="0.3">
      <c r="A71" s="3" t="s">
        <v>194</v>
      </c>
      <c r="J71" s="3"/>
      <c r="K71" s="3"/>
      <c r="L71" s="3"/>
      <c r="M71" s="3"/>
      <c r="N71" s="3"/>
      <c r="O71" s="3"/>
      <c r="P71" s="3"/>
      <c r="Q71" s="31"/>
      <c r="R71" s="3"/>
    </row>
    <row r="72" spans="1:32" x14ac:dyDescent="0.3">
      <c r="A72" s="3" t="s">
        <v>195</v>
      </c>
    </row>
    <row r="73" spans="1:32" x14ac:dyDescent="0.3">
      <c r="A73" s="3" t="s">
        <v>196</v>
      </c>
    </row>
    <row r="75" spans="1:32" x14ac:dyDescent="0.3">
      <c r="A75" s="3" t="s">
        <v>56</v>
      </c>
    </row>
    <row r="76" spans="1:32" x14ac:dyDescent="0.3">
      <c r="A76" s="15" t="s">
        <v>197</v>
      </c>
    </row>
    <row r="77" spans="1:32" x14ac:dyDescent="0.3">
      <c r="A77" s="3" t="s">
        <v>193</v>
      </c>
    </row>
    <row r="78" spans="1:32" x14ac:dyDescent="0.3">
      <c r="AF78" s="33"/>
    </row>
    <row r="79" spans="1:32" ht="115.2" x14ac:dyDescent="0.3">
      <c r="A79" s="17" t="s">
        <v>179</v>
      </c>
      <c r="AF79" s="33"/>
    </row>
    <row r="80" spans="1:32" ht="57.6" x14ac:dyDescent="0.3">
      <c r="A80" s="17" t="s">
        <v>180</v>
      </c>
      <c r="D80" s="4" t="s">
        <v>126</v>
      </c>
      <c r="AF80" s="33"/>
    </row>
    <row r="81" spans="1:32" x14ac:dyDescent="0.3">
      <c r="D81" s="3" t="s">
        <v>201</v>
      </c>
      <c r="AF81" s="33"/>
    </row>
    <row r="82" spans="1:32" x14ac:dyDescent="0.3">
      <c r="A82" s="3" t="s">
        <v>184</v>
      </c>
      <c r="AF82" s="33"/>
    </row>
    <row r="83" spans="1:32" x14ac:dyDescent="0.3">
      <c r="A83" s="3" t="s">
        <v>185</v>
      </c>
      <c r="AF83" s="33"/>
    </row>
    <row r="84" spans="1:32" x14ac:dyDescent="0.3">
      <c r="A84" s="3" t="s">
        <v>186</v>
      </c>
      <c r="AF84" s="33"/>
    </row>
    <row r="85" spans="1:32" x14ac:dyDescent="0.3">
      <c r="A85" s="3" t="s">
        <v>187</v>
      </c>
      <c r="AF85" s="33"/>
    </row>
    <row r="86" spans="1:32" x14ac:dyDescent="0.3">
      <c r="A86" s="3" t="s">
        <v>188</v>
      </c>
      <c r="F86" s="3">
        <v>0</v>
      </c>
      <c r="G86" s="3">
        <v>5</v>
      </c>
      <c r="AF86" s="33"/>
    </row>
    <row r="87" spans="1:32" x14ac:dyDescent="0.3">
      <c r="A87" s="3" t="s">
        <v>189</v>
      </c>
      <c r="F87" s="3">
        <v>1</v>
      </c>
      <c r="G87" s="3"/>
      <c r="AF87" s="33"/>
    </row>
    <row r="88" spans="1:32" x14ac:dyDescent="0.3">
      <c r="A88" s="3" t="s">
        <v>190</v>
      </c>
      <c r="F88" s="3">
        <v>2</v>
      </c>
      <c r="G88" s="3"/>
      <c r="AF88" s="33"/>
    </row>
    <row r="89" spans="1:32" x14ac:dyDescent="0.3">
      <c r="A89" s="3" t="s">
        <v>191</v>
      </c>
      <c r="F89" s="3">
        <v>3</v>
      </c>
      <c r="G89" s="3"/>
      <c r="AF89" s="33"/>
    </row>
    <row r="90" spans="1:32" x14ac:dyDescent="0.3">
      <c r="A90" s="3" t="s">
        <v>192</v>
      </c>
      <c r="F90" s="3">
        <v>5</v>
      </c>
      <c r="G90" s="3"/>
      <c r="AF90" s="33"/>
    </row>
    <row r="91" spans="1:32" x14ac:dyDescent="0.3">
      <c r="AF91" s="33"/>
    </row>
    <row r="92" spans="1:32" x14ac:dyDescent="0.3">
      <c r="A92" s="3" t="s">
        <v>200</v>
      </c>
      <c r="AF92" s="33"/>
    </row>
    <row r="93" spans="1:32" x14ac:dyDescent="0.3">
      <c r="A93" s="3" t="s">
        <v>198</v>
      </c>
      <c r="AF93" s="34"/>
    </row>
    <row r="94" spans="1:32" x14ac:dyDescent="0.3">
      <c r="A94" s="3" t="s">
        <v>199</v>
      </c>
      <c r="AF94" s="33"/>
    </row>
    <row r="95" spans="1:32" x14ac:dyDescent="0.3">
      <c r="AF95" s="33"/>
    </row>
    <row r="96" spans="1:32" x14ac:dyDescent="0.3">
      <c r="A96" s="3" t="s">
        <v>56</v>
      </c>
      <c r="AF96" s="33"/>
    </row>
    <row r="97" spans="1:34" x14ac:dyDescent="0.3">
      <c r="A97" s="3" t="s">
        <v>172</v>
      </c>
      <c r="AF97" s="33"/>
    </row>
    <row r="98" spans="1:34" x14ac:dyDescent="0.3">
      <c r="AF98" s="33"/>
    </row>
    <row r="99" spans="1:34" x14ac:dyDescent="0.3">
      <c r="A99" s="3" t="s">
        <v>56</v>
      </c>
      <c r="AF99" s="33"/>
    </row>
    <row r="100" spans="1:34" x14ac:dyDescent="0.3">
      <c r="A100" s="3" t="s">
        <v>138</v>
      </c>
      <c r="C100" s="3">
        <v>1</v>
      </c>
      <c r="Z100" s="16"/>
      <c r="AA100" s="16"/>
      <c r="AB100" s="16"/>
      <c r="AC100" s="16"/>
      <c r="AD100" s="35"/>
      <c r="AE100" s="16"/>
      <c r="AF100" s="36"/>
      <c r="AG100" s="16"/>
      <c r="AH100" s="16"/>
    </row>
    <row r="101" spans="1:34" x14ac:dyDescent="0.3">
      <c r="A101" s="3" t="s">
        <v>139</v>
      </c>
      <c r="C101" s="3">
        <v>1</v>
      </c>
    </row>
    <row r="102" spans="1:34" x14ac:dyDescent="0.3">
      <c r="A102" s="3" t="s">
        <v>140</v>
      </c>
      <c r="C102" s="3">
        <v>1</v>
      </c>
    </row>
    <row r="103" spans="1:34" x14ac:dyDescent="0.3">
      <c r="A103" s="3" t="s">
        <v>141</v>
      </c>
      <c r="C103" s="3">
        <v>1</v>
      </c>
      <c r="D103" s="3" t="s">
        <v>88</v>
      </c>
      <c r="F103" s="3" t="s">
        <v>88</v>
      </c>
      <c r="N103" s="3"/>
      <c r="O103" s="3"/>
      <c r="P103" s="3"/>
      <c r="Q103" s="31"/>
      <c r="R103" s="3"/>
      <c r="S103" s="3"/>
      <c r="T103" s="3"/>
      <c r="U103" s="3"/>
      <c r="V103" s="3"/>
      <c r="W103" s="3"/>
      <c r="X103" s="3"/>
      <c r="Y103" s="3"/>
    </row>
    <row r="104" spans="1:34" x14ac:dyDescent="0.3">
      <c r="A104" s="3" t="s">
        <v>142</v>
      </c>
      <c r="C104" s="3">
        <v>1</v>
      </c>
      <c r="N104" s="3"/>
      <c r="O104" s="3"/>
      <c r="P104" s="3"/>
      <c r="Q104" s="31"/>
      <c r="R104" s="3"/>
      <c r="S104" s="3"/>
      <c r="T104" s="3"/>
      <c r="U104" s="3"/>
      <c r="V104" s="3"/>
      <c r="W104" s="3"/>
      <c r="X104" s="3"/>
      <c r="Y104" s="3"/>
    </row>
    <row r="105" spans="1:34" ht="15" thickBot="1" x14ac:dyDescent="0.35">
      <c r="A105" s="3"/>
      <c r="C105" s="3"/>
      <c r="N105" s="3"/>
      <c r="O105" s="3"/>
      <c r="P105" s="3"/>
      <c r="Q105" s="31"/>
      <c r="R105" s="3"/>
      <c r="S105" s="3"/>
      <c r="T105" s="3"/>
      <c r="U105" s="3"/>
      <c r="V105" s="3"/>
      <c r="W105" s="3"/>
      <c r="X105" s="3"/>
      <c r="Y105" s="3"/>
    </row>
    <row r="106" spans="1:34" ht="15" thickBot="1" x14ac:dyDescent="0.35">
      <c r="A106" s="3">
        <v>0</v>
      </c>
      <c r="C106" s="3"/>
      <c r="N106" s="3"/>
      <c r="O106" s="3"/>
      <c r="P106" s="217" t="s">
        <v>148</v>
      </c>
      <c r="Q106" s="218"/>
      <c r="R106" s="217" t="s">
        <v>149</v>
      </c>
      <c r="S106" s="219"/>
      <c r="T106" s="219"/>
      <c r="U106" s="219"/>
      <c r="V106" s="219"/>
      <c r="W106" s="218"/>
      <c r="X106" s="3"/>
      <c r="Y106" s="3"/>
    </row>
    <row r="107" spans="1:34" ht="15" thickBot="1" x14ac:dyDescent="0.35">
      <c r="A107" s="3">
        <v>2</v>
      </c>
      <c r="B107" s="3">
        <v>0</v>
      </c>
      <c r="C107" s="3">
        <v>0</v>
      </c>
      <c r="D107" s="3" t="s">
        <v>22</v>
      </c>
      <c r="E107" s="3">
        <v>0</v>
      </c>
      <c r="N107" s="3"/>
      <c r="O107" s="3"/>
      <c r="P107" s="23"/>
      <c r="Q107" s="38"/>
      <c r="R107" s="23"/>
      <c r="S107" s="23"/>
      <c r="T107" s="23"/>
      <c r="U107" s="23"/>
      <c r="V107" s="23"/>
      <c r="W107" s="23"/>
      <c r="X107" s="3"/>
      <c r="Y107" s="3"/>
    </row>
    <row r="108" spans="1:34" ht="15" thickBot="1" x14ac:dyDescent="0.35">
      <c r="A108" s="3">
        <v>4</v>
      </c>
      <c r="B108" s="3">
        <v>2</v>
      </c>
      <c r="C108" s="3">
        <v>4</v>
      </c>
      <c r="D108" s="3" t="s">
        <v>324</v>
      </c>
      <c r="E108" s="3">
        <v>1</v>
      </c>
      <c r="N108" s="3"/>
      <c r="O108" s="3"/>
      <c r="P108" s="23"/>
      <c r="Q108" s="38"/>
      <c r="R108" s="23"/>
      <c r="S108" s="23"/>
      <c r="T108" s="23"/>
      <c r="U108" s="23"/>
      <c r="V108" s="23"/>
      <c r="W108" s="23"/>
      <c r="X108" s="3"/>
      <c r="Y108" s="3"/>
    </row>
    <row r="109" spans="1:34" ht="15" thickBot="1" x14ac:dyDescent="0.35">
      <c r="D109" t="s">
        <v>325</v>
      </c>
      <c r="E109" s="3">
        <v>0</v>
      </c>
      <c r="N109" s="3"/>
      <c r="O109" s="3"/>
      <c r="P109" s="220" t="s">
        <v>150</v>
      </c>
      <c r="Q109" s="221"/>
      <c r="R109" s="220" t="s">
        <v>151</v>
      </c>
      <c r="S109" s="222"/>
      <c r="T109" s="222"/>
      <c r="U109" s="222"/>
      <c r="V109" s="222"/>
      <c r="W109" s="221"/>
      <c r="X109" s="5"/>
      <c r="Y109" s="3"/>
    </row>
    <row r="110" spans="1:34" x14ac:dyDescent="0.3">
      <c r="N110" s="3"/>
      <c r="O110" s="3"/>
      <c r="P110" s="6" t="s">
        <v>152</v>
      </c>
      <c r="Q110" s="39" t="s">
        <v>153</v>
      </c>
      <c r="R110" s="6" t="s">
        <v>154</v>
      </c>
      <c r="S110" s="6" t="s">
        <v>155</v>
      </c>
      <c r="T110" s="6" t="s">
        <v>153</v>
      </c>
      <c r="U110" s="6" t="s">
        <v>156</v>
      </c>
      <c r="V110" s="6" t="s">
        <v>157</v>
      </c>
      <c r="W110" s="6" t="s">
        <v>158</v>
      </c>
      <c r="X110" s="7" t="s">
        <v>8</v>
      </c>
      <c r="Y110" s="3"/>
    </row>
    <row r="111" spans="1:34" ht="15" thickBot="1" x14ac:dyDescent="0.35">
      <c r="A111" s="3" t="s">
        <v>22</v>
      </c>
      <c r="N111" s="3"/>
      <c r="O111" s="3"/>
      <c r="P111" s="23"/>
      <c r="Q111" s="38"/>
      <c r="R111" s="23"/>
      <c r="S111" s="23"/>
      <c r="T111" s="23"/>
      <c r="U111" s="23"/>
      <c r="V111" s="23"/>
      <c r="W111" s="23"/>
      <c r="X111" s="3"/>
      <c r="Y111" s="3"/>
    </row>
    <row r="112" spans="1:34" ht="15.6" x14ac:dyDescent="0.3">
      <c r="A112" s="3" t="s">
        <v>23</v>
      </c>
      <c r="N112" s="3"/>
      <c r="O112" s="3"/>
      <c r="P112" s="8">
        <v>0.05</v>
      </c>
      <c r="Q112" s="40">
        <v>0.05</v>
      </c>
      <c r="R112" s="9">
        <v>0.01</v>
      </c>
      <c r="S112" s="9">
        <v>0.01</v>
      </c>
      <c r="T112" s="9">
        <v>0.01</v>
      </c>
      <c r="U112" s="10"/>
      <c r="V112" s="9">
        <v>0.01</v>
      </c>
      <c r="W112" s="9">
        <v>0.01</v>
      </c>
      <c r="X112" s="11" t="s">
        <v>159</v>
      </c>
      <c r="Y112" s="3"/>
    </row>
    <row r="113" spans="1:29" x14ac:dyDescent="0.3">
      <c r="E113" s="3" t="s">
        <v>111</v>
      </c>
      <c r="N113" s="3"/>
      <c r="O113" s="3"/>
      <c r="P113" s="12">
        <v>0.1</v>
      </c>
      <c r="Q113" s="41">
        <v>0.1</v>
      </c>
      <c r="R113" s="13">
        <v>0.03</v>
      </c>
      <c r="S113" s="13">
        <v>0.03</v>
      </c>
      <c r="T113" s="13">
        <v>0.03</v>
      </c>
      <c r="U113" s="13">
        <v>0.1</v>
      </c>
      <c r="V113" s="13">
        <v>0.03</v>
      </c>
      <c r="W113" s="13">
        <v>0.03</v>
      </c>
      <c r="X113" s="14">
        <v>1</v>
      </c>
      <c r="Y113" s="3"/>
    </row>
    <row r="114" spans="1:29" x14ac:dyDescent="0.3">
      <c r="A114" s="3" t="s">
        <v>22</v>
      </c>
      <c r="E114" s="3" t="s">
        <v>111</v>
      </c>
      <c r="N114" s="3"/>
      <c r="O114" s="3"/>
      <c r="P114" s="12"/>
      <c r="Q114" s="41"/>
      <c r="R114" s="13"/>
      <c r="S114" s="13"/>
      <c r="T114" s="13"/>
      <c r="U114" s="13"/>
      <c r="V114" s="13"/>
      <c r="W114" s="13"/>
      <c r="X114" s="14"/>
      <c r="Y114" s="3"/>
    </row>
    <row r="115" spans="1:29" x14ac:dyDescent="0.3">
      <c r="E115" s="3" t="s">
        <v>171</v>
      </c>
      <c r="N115" s="3"/>
      <c r="O115" s="3"/>
      <c r="P115" s="12"/>
      <c r="Q115" s="41"/>
      <c r="R115" s="13"/>
      <c r="S115" s="13"/>
      <c r="T115" s="13"/>
      <c r="U115" s="13"/>
      <c r="V115" s="13"/>
      <c r="W115" s="13"/>
      <c r="X115" s="14"/>
      <c r="Y115" s="3"/>
    </row>
    <row r="116" spans="1:29" x14ac:dyDescent="0.3">
      <c r="A116" s="3" t="s">
        <v>74</v>
      </c>
      <c r="B116" s="3"/>
      <c r="D116" s="3" t="s">
        <v>22</v>
      </c>
      <c r="E116" s="3" t="s">
        <v>170</v>
      </c>
      <c r="N116" s="3"/>
      <c r="O116" s="3"/>
      <c r="P116" s="12"/>
      <c r="Q116" s="41"/>
      <c r="R116" s="13"/>
      <c r="S116" s="13"/>
      <c r="T116" s="13"/>
      <c r="U116" s="13"/>
      <c r="V116" s="13"/>
      <c r="W116" s="13"/>
      <c r="X116" s="14"/>
      <c r="Y116" s="3"/>
    </row>
    <row r="117" spans="1:29" x14ac:dyDescent="0.3">
      <c r="A117" s="3" t="s">
        <v>9</v>
      </c>
      <c r="B117" s="3"/>
      <c r="N117" s="3"/>
      <c r="O117" s="3"/>
      <c r="P117" s="12"/>
      <c r="Q117" s="41"/>
      <c r="R117" s="13"/>
      <c r="S117" s="13"/>
      <c r="T117" s="13"/>
      <c r="U117" s="13"/>
      <c r="V117" s="13"/>
      <c r="W117" s="13"/>
      <c r="X117" s="14"/>
      <c r="Y117" s="3"/>
    </row>
    <row r="118" spans="1:29" x14ac:dyDescent="0.3">
      <c r="A118" s="4" t="s">
        <v>75</v>
      </c>
      <c r="B118" s="3">
        <v>1</v>
      </c>
      <c r="N118" s="3"/>
      <c r="O118" s="3"/>
      <c r="P118" s="8">
        <v>0.15</v>
      </c>
      <c r="Q118" s="40">
        <v>0.15</v>
      </c>
      <c r="R118" s="9">
        <v>0.05</v>
      </c>
      <c r="S118" s="9">
        <v>0.05</v>
      </c>
      <c r="T118" s="9">
        <v>0.05</v>
      </c>
      <c r="U118" s="9">
        <v>0.15</v>
      </c>
      <c r="V118" s="9">
        <v>0.05</v>
      </c>
      <c r="W118" s="9">
        <v>0.05</v>
      </c>
      <c r="X118" s="11">
        <v>2</v>
      </c>
      <c r="Y118" s="3"/>
    </row>
    <row r="119" spans="1:29" x14ac:dyDescent="0.3">
      <c r="A119" s="4" t="s">
        <v>77</v>
      </c>
      <c r="B119" s="3">
        <v>1</v>
      </c>
      <c r="N119" s="3"/>
      <c r="O119" s="3"/>
      <c r="P119" s="8">
        <v>0.25</v>
      </c>
      <c r="Q119" s="40">
        <v>0.25</v>
      </c>
      <c r="R119" s="9">
        <v>0.1</v>
      </c>
      <c r="S119" s="9">
        <v>0.1</v>
      </c>
      <c r="T119" s="9">
        <v>0.1</v>
      </c>
      <c r="U119" s="9">
        <v>0.25</v>
      </c>
      <c r="V119" s="9">
        <v>0.1</v>
      </c>
      <c r="W119" s="9">
        <v>0.1</v>
      </c>
      <c r="X119" s="11">
        <v>5</v>
      </c>
      <c r="Y119" s="3"/>
    </row>
    <row r="120" spans="1:29" x14ac:dyDescent="0.3">
      <c r="A120" s="3"/>
      <c r="B120" s="3"/>
      <c r="N120" s="3"/>
      <c r="O120" s="3"/>
      <c r="P120" s="8"/>
      <c r="Q120" s="40"/>
      <c r="R120" s="9"/>
      <c r="S120" s="9"/>
      <c r="T120" s="9"/>
      <c r="U120" s="9"/>
      <c r="V120" s="9"/>
      <c r="W120" s="9"/>
      <c r="X120" s="11"/>
      <c r="Y120" s="3"/>
    </row>
    <row r="121" spans="1:29" x14ac:dyDescent="0.3">
      <c r="A121" s="3" t="s">
        <v>76</v>
      </c>
      <c r="B121" s="3">
        <v>1</v>
      </c>
      <c r="N121" s="3"/>
      <c r="O121" s="3"/>
      <c r="P121" s="8"/>
      <c r="Q121" s="40"/>
      <c r="R121" s="9"/>
      <c r="S121" s="9"/>
      <c r="T121" s="9"/>
      <c r="U121" s="9"/>
      <c r="V121" s="9"/>
      <c r="W121" s="9"/>
      <c r="X121" s="11"/>
      <c r="Y121" s="3"/>
    </row>
    <row r="122" spans="1:29" x14ac:dyDescent="0.3">
      <c r="N122" s="3"/>
      <c r="O122" s="3"/>
      <c r="P122" s="3"/>
      <c r="Q122" s="31"/>
      <c r="R122" s="3"/>
      <c r="S122" s="3"/>
      <c r="T122" s="3"/>
      <c r="U122" s="3"/>
      <c r="V122" s="3"/>
      <c r="W122" s="3"/>
      <c r="X122" s="3"/>
      <c r="Y122" s="3"/>
    </row>
    <row r="123" spans="1:29" x14ac:dyDescent="0.3">
      <c r="N123" s="3"/>
      <c r="O123" s="3"/>
      <c r="P123" s="3"/>
      <c r="Q123" s="31"/>
      <c r="R123" s="3"/>
      <c r="S123" s="3"/>
      <c r="T123" s="3"/>
      <c r="U123" s="3"/>
      <c r="V123" s="3"/>
      <c r="W123" s="3"/>
      <c r="X123" s="3"/>
      <c r="Y123" s="3"/>
    </row>
    <row r="124" spans="1:29" x14ac:dyDescent="0.3">
      <c r="A124" s="3" t="s">
        <v>24</v>
      </c>
      <c r="B124" s="3" t="s">
        <v>25</v>
      </c>
      <c r="C124" s="3"/>
      <c r="D124" s="3"/>
      <c r="N124" s="3"/>
      <c r="O124" s="3"/>
      <c r="P124" s="3"/>
      <c r="Q124" s="31"/>
      <c r="R124" s="3"/>
      <c r="S124" s="3"/>
      <c r="T124" s="3"/>
      <c r="U124" s="3"/>
      <c r="V124" s="3"/>
      <c r="W124" s="3"/>
      <c r="X124" s="3"/>
      <c r="Y124" s="3"/>
    </row>
    <row r="125" spans="1:29" x14ac:dyDescent="0.3">
      <c r="A125" s="3"/>
      <c r="B125" s="3"/>
      <c r="C125" s="3"/>
      <c r="D125" s="3"/>
      <c r="N125" s="3"/>
      <c r="O125" s="3"/>
      <c r="P125" s="3"/>
      <c r="Q125" s="31"/>
      <c r="R125" s="3"/>
      <c r="S125" s="3"/>
      <c r="T125" s="3"/>
      <c r="U125" s="3"/>
      <c r="V125" s="3"/>
      <c r="W125" s="3"/>
      <c r="X125" s="3"/>
      <c r="Y125" s="3"/>
    </row>
    <row r="126" spans="1:29" x14ac:dyDescent="0.3">
      <c r="A126" s="3"/>
      <c r="B126" s="3"/>
      <c r="C126" s="3"/>
      <c r="D126" s="3"/>
      <c r="N126" s="3"/>
      <c r="O126" s="3"/>
      <c r="P126" s="3"/>
      <c r="Q126" s="31"/>
      <c r="R126" s="3"/>
      <c r="S126" s="3"/>
      <c r="T126" s="3"/>
      <c r="U126" s="3"/>
      <c r="V126" s="3"/>
      <c r="W126" s="3"/>
      <c r="X126" s="3"/>
      <c r="Y126" s="3"/>
    </row>
    <row r="127" spans="1:29" x14ac:dyDescent="0.3">
      <c r="A127" s="3"/>
      <c r="B127" s="3"/>
      <c r="C127" s="3"/>
      <c r="D127" s="3"/>
    </row>
    <row r="128" spans="1:29" x14ac:dyDescent="0.3">
      <c r="A128" s="3" t="s">
        <v>26</v>
      </c>
      <c r="B128" s="3"/>
      <c r="C128" s="3" t="s">
        <v>27</v>
      </c>
      <c r="D128" s="3"/>
      <c r="AC128" s="18"/>
    </row>
    <row r="129" spans="1:29" x14ac:dyDescent="0.3">
      <c r="A129" s="3"/>
      <c r="B129" s="3"/>
      <c r="C129" s="3"/>
      <c r="D129" s="3"/>
    </row>
    <row r="130" spans="1:29" x14ac:dyDescent="0.3">
      <c r="A130" s="3"/>
      <c r="B130" s="3"/>
      <c r="C130" s="3"/>
      <c r="D130" s="3"/>
    </row>
    <row r="131" spans="1:29" x14ac:dyDescent="0.3">
      <c r="A131" s="3"/>
      <c r="B131" s="3"/>
      <c r="C131" s="3"/>
      <c r="D131" s="3"/>
    </row>
    <row r="132" spans="1:29" x14ac:dyDescent="0.3">
      <c r="A132" s="3"/>
      <c r="B132" s="3"/>
      <c r="C132" s="3"/>
      <c r="D132" s="3"/>
    </row>
    <row r="133" spans="1:29" x14ac:dyDescent="0.3">
      <c r="A133" s="3"/>
      <c r="B133" s="3"/>
      <c r="C133" s="3">
        <v>2</v>
      </c>
      <c r="D133" s="3"/>
    </row>
    <row r="134" spans="1:29" x14ac:dyDescent="0.3">
      <c r="A134" s="3"/>
      <c r="B134" s="3"/>
      <c r="C134" s="3">
        <v>3</v>
      </c>
      <c r="D134" s="3"/>
      <c r="K134" s="3" t="s">
        <v>230</v>
      </c>
      <c r="L134" s="3" t="s">
        <v>239</v>
      </c>
      <c r="M134" s="3" t="s">
        <v>8</v>
      </c>
      <c r="N134" s="3"/>
      <c r="O134" s="3" t="str" cm="1">
        <f t="array" ref="O134:O140">_xlfn.UNIQUE($K$135:$K$155)</f>
        <v>Office</v>
      </c>
      <c r="P134" s="29" cm="1">
        <f t="array" ref="P134:P136">IF('V6'!$B$80="","",_xlfn._xlws.FILTER($L$135:$L$155,$K$135:$K$155='V6'!$B$80))</f>
        <v>0.4</v>
      </c>
      <c r="Q134" s="31" cm="1">
        <f t="array" ref="Q134:Q136">IF('V6'!$B$85="","",_xlfn._xlws.FILTER($L$135:$L$155,$K$135:$K$155='V6'!$B$85))</f>
        <v>0.3</v>
      </c>
      <c r="AC134" s="18"/>
    </row>
    <row r="135" spans="1:29" x14ac:dyDescent="0.3">
      <c r="A135" s="3"/>
      <c r="B135" s="3"/>
      <c r="C135" s="3">
        <v>5</v>
      </c>
      <c r="D135" s="3"/>
      <c r="K135" s="3" t="s">
        <v>153</v>
      </c>
      <c r="L135" s="29">
        <v>0.4</v>
      </c>
      <c r="M135" s="3">
        <v>0</v>
      </c>
      <c r="N135" s="3"/>
      <c r="O135" s="3" t="str">
        <v>Retail</v>
      </c>
      <c r="P135" s="29">
        <v>0.5</v>
      </c>
      <c r="Q135" s="37">
        <v>0.4</v>
      </c>
      <c r="AA135" s="18"/>
    </row>
    <row r="136" spans="1:29" x14ac:dyDescent="0.3">
      <c r="A136" s="3"/>
      <c r="B136" s="3"/>
      <c r="C136" s="3"/>
      <c r="D136" s="3"/>
      <c r="K136" s="3" t="s">
        <v>153</v>
      </c>
      <c r="L136" s="29">
        <v>0.5</v>
      </c>
      <c r="M136" s="3">
        <v>2</v>
      </c>
      <c r="N136" s="3"/>
      <c r="O136" s="3" t="str">
        <v>Residential</v>
      </c>
      <c r="P136" s="29">
        <v>0.6</v>
      </c>
      <c r="Q136" s="37">
        <v>0.5</v>
      </c>
      <c r="AA136" s="18"/>
    </row>
    <row r="137" spans="1:29" x14ac:dyDescent="0.3">
      <c r="A137" s="3"/>
      <c r="B137" s="3"/>
      <c r="C137" s="3"/>
      <c r="D137" s="3"/>
      <c r="K137" s="3" t="s">
        <v>153</v>
      </c>
      <c r="L137" s="29">
        <v>0.6</v>
      </c>
      <c r="M137" s="3">
        <v>4</v>
      </c>
      <c r="N137" s="3"/>
      <c r="O137" s="3" t="str">
        <v>Healthcare</v>
      </c>
      <c r="P137" s="29"/>
      <c r="AA137" s="18"/>
    </row>
    <row r="138" spans="1:29" x14ac:dyDescent="0.3">
      <c r="A138" s="3"/>
      <c r="B138" s="3"/>
      <c r="C138" s="3"/>
      <c r="D138" s="3">
        <v>1</v>
      </c>
      <c r="K138" s="3" t="s">
        <v>157</v>
      </c>
      <c r="L138" s="29">
        <v>0.1</v>
      </c>
      <c r="M138" s="3">
        <v>0</v>
      </c>
      <c r="N138" s="3"/>
      <c r="O138" s="3" t="str">
        <v>Hospitality</v>
      </c>
      <c r="P138" s="3"/>
      <c r="AA138" s="18"/>
    </row>
    <row r="139" spans="1:29" x14ac:dyDescent="0.3">
      <c r="A139" s="3"/>
      <c r="B139" s="3"/>
      <c r="C139" s="3"/>
      <c r="D139" s="3">
        <v>2</v>
      </c>
      <c r="E139" s="3" t="s">
        <v>22</v>
      </c>
      <c r="K139" s="3" t="s">
        <v>157</v>
      </c>
      <c r="L139" s="29">
        <v>0.15</v>
      </c>
      <c r="M139" s="3">
        <v>2</v>
      </c>
      <c r="N139" s="3"/>
      <c r="O139" s="3" t="str">
        <v>Institutional</v>
      </c>
      <c r="P139" s="3"/>
    </row>
    <row r="140" spans="1:29" x14ac:dyDescent="0.3">
      <c r="A140" s="3"/>
      <c r="B140" s="3"/>
      <c r="C140" s="3"/>
      <c r="D140" s="3">
        <v>1</v>
      </c>
      <c r="E140" s="3" t="s">
        <v>23</v>
      </c>
      <c r="K140" s="3" t="s">
        <v>157</v>
      </c>
      <c r="L140" s="29">
        <v>0.2</v>
      </c>
      <c r="M140" s="3">
        <v>4</v>
      </c>
      <c r="N140" s="3"/>
      <c r="O140" s="3" t="str">
        <v>Transit Terminal</v>
      </c>
      <c r="P140" s="3"/>
    </row>
    <row r="141" spans="1:29" x14ac:dyDescent="0.3">
      <c r="A141" s="3"/>
      <c r="B141" s="3"/>
      <c r="C141" s="3"/>
      <c r="D141" s="3"/>
      <c r="K141" s="3" t="s">
        <v>156</v>
      </c>
      <c r="L141" s="29">
        <v>0.45</v>
      </c>
      <c r="M141" s="3">
        <v>0</v>
      </c>
      <c r="N141" s="3"/>
      <c r="O141" t="s">
        <v>56</v>
      </c>
      <c r="P141" s="3"/>
    </row>
    <row r="142" spans="1:29" x14ac:dyDescent="0.3">
      <c r="A142" s="3"/>
      <c r="B142" s="3"/>
      <c r="C142" s="3"/>
      <c r="D142" s="3"/>
      <c r="K142" s="3" t="s">
        <v>156</v>
      </c>
      <c r="L142" s="29">
        <v>0.55000000000000004</v>
      </c>
      <c r="M142" s="3">
        <v>2</v>
      </c>
      <c r="N142" s="3"/>
      <c r="O142" s="3"/>
      <c r="P142" s="3"/>
    </row>
    <row r="143" spans="1:29" x14ac:dyDescent="0.3">
      <c r="A143" s="3"/>
      <c r="B143" s="3"/>
      <c r="C143" s="3"/>
      <c r="D143" s="3"/>
      <c r="K143" s="3" t="s">
        <v>156</v>
      </c>
      <c r="L143" s="29">
        <v>0.65</v>
      </c>
      <c r="M143" s="3">
        <v>4</v>
      </c>
      <c r="N143" s="3"/>
      <c r="O143" s="3"/>
      <c r="P143" s="3"/>
    </row>
    <row r="144" spans="1:29" x14ac:dyDescent="0.3">
      <c r="A144" s="3"/>
      <c r="B144" s="3"/>
      <c r="C144" s="3"/>
      <c r="D144" s="3"/>
      <c r="K144" s="3" t="s">
        <v>154</v>
      </c>
      <c r="L144" s="29">
        <v>0.3</v>
      </c>
      <c r="M144" s="3">
        <v>0</v>
      </c>
      <c r="N144" s="3"/>
      <c r="O144" s="3"/>
      <c r="P144" s="3"/>
    </row>
    <row r="145" spans="1:34" x14ac:dyDescent="0.3">
      <c r="A145" s="3"/>
      <c r="B145" s="3"/>
      <c r="C145" s="3"/>
      <c r="D145" s="3"/>
      <c r="K145" s="3" t="s">
        <v>154</v>
      </c>
      <c r="L145" s="29">
        <v>0.4</v>
      </c>
      <c r="M145" s="3">
        <v>2</v>
      </c>
      <c r="N145" s="3"/>
      <c r="O145" s="3"/>
      <c r="P145" s="3"/>
    </row>
    <row r="146" spans="1:34" x14ac:dyDescent="0.3">
      <c r="A146" s="3"/>
      <c r="B146" s="3"/>
      <c r="C146" s="3"/>
      <c r="D146" s="3"/>
      <c r="K146" s="3" t="s">
        <v>154</v>
      </c>
      <c r="L146" s="29">
        <v>0.5</v>
      </c>
      <c r="M146" s="3">
        <v>4</v>
      </c>
      <c r="N146" s="3"/>
      <c r="O146" s="3"/>
      <c r="P146" s="3"/>
      <c r="Z146" s="16"/>
      <c r="AA146" s="16"/>
      <c r="AB146" s="16"/>
      <c r="AC146" s="16"/>
      <c r="AD146" s="35"/>
      <c r="AE146" s="16"/>
      <c r="AF146" s="36"/>
      <c r="AG146" s="16"/>
      <c r="AH146" s="16"/>
    </row>
    <row r="147" spans="1:34" x14ac:dyDescent="0.3">
      <c r="A147" s="3"/>
      <c r="B147" s="3"/>
      <c r="C147" s="3"/>
      <c r="D147" s="3"/>
      <c r="K147" s="3" t="s">
        <v>155</v>
      </c>
      <c r="L147" s="29">
        <v>0.45</v>
      </c>
      <c r="M147" s="3">
        <v>0</v>
      </c>
      <c r="N147" s="3"/>
      <c r="O147" s="3"/>
      <c r="P147" s="3"/>
    </row>
    <row r="148" spans="1:34" x14ac:dyDescent="0.3">
      <c r="A148" s="3"/>
      <c r="B148" s="3"/>
      <c r="C148" s="3"/>
      <c r="D148" s="3"/>
      <c r="E148" s="3"/>
      <c r="F148" s="3"/>
      <c r="G148" s="3"/>
      <c r="H148" s="3"/>
      <c r="I148" s="3"/>
      <c r="K148" s="3" t="s">
        <v>155</v>
      </c>
      <c r="L148" s="29">
        <v>0.55000000000000004</v>
      </c>
      <c r="M148" s="3">
        <v>2</v>
      </c>
      <c r="N148" s="3"/>
      <c r="O148" s="3"/>
      <c r="P148" s="3"/>
    </row>
    <row r="149" spans="1:34" x14ac:dyDescent="0.3">
      <c r="A149" s="3"/>
      <c r="B149" s="3">
        <v>0</v>
      </c>
      <c r="C149" s="3"/>
      <c r="D149" s="3"/>
      <c r="E149" s="3" t="s">
        <v>10</v>
      </c>
      <c r="F149" s="3"/>
      <c r="G149" s="3"/>
      <c r="H149" s="3"/>
      <c r="I149" s="3"/>
      <c r="K149" s="3" t="s">
        <v>155</v>
      </c>
      <c r="L149" s="29">
        <v>0.65</v>
      </c>
      <c r="M149" s="3">
        <v>4</v>
      </c>
      <c r="N149" s="3"/>
      <c r="O149" s="3"/>
      <c r="P149" s="3"/>
    </row>
    <row r="150" spans="1:34" x14ac:dyDescent="0.3">
      <c r="A150" s="3" t="s">
        <v>48</v>
      </c>
      <c r="B150" s="3">
        <v>1</v>
      </c>
      <c r="C150" s="3"/>
      <c r="D150" s="3"/>
      <c r="E150" s="3" t="s">
        <v>11</v>
      </c>
      <c r="F150" s="3"/>
      <c r="G150" s="3"/>
      <c r="H150" s="3"/>
      <c r="I150" s="3"/>
      <c r="K150" s="3" t="s">
        <v>152</v>
      </c>
      <c r="L150" s="29">
        <v>0.4</v>
      </c>
      <c r="M150" s="3">
        <v>0</v>
      </c>
      <c r="N150" s="3"/>
      <c r="O150" s="3"/>
      <c r="P150" s="3"/>
    </row>
    <row r="151" spans="1:34" x14ac:dyDescent="0.3">
      <c r="A151" s="3" t="s">
        <v>49</v>
      </c>
      <c r="B151" s="3">
        <v>2</v>
      </c>
      <c r="C151" s="3"/>
      <c r="D151" s="3"/>
      <c r="E151" s="3"/>
      <c r="F151" s="3"/>
      <c r="G151" s="3"/>
      <c r="H151" s="3"/>
      <c r="I151" s="3"/>
      <c r="K151" s="3" t="s">
        <v>152</v>
      </c>
      <c r="L151" s="29">
        <v>0.5</v>
      </c>
      <c r="M151" s="3">
        <v>2</v>
      </c>
      <c r="N151" s="3"/>
      <c r="O151" s="3"/>
      <c r="P151" s="3"/>
    </row>
    <row r="152" spans="1:34" x14ac:dyDescent="0.3">
      <c r="A152" s="3"/>
      <c r="B152" s="3">
        <v>3</v>
      </c>
      <c r="C152" s="3"/>
      <c r="D152" s="3"/>
      <c r="E152" s="3"/>
      <c r="F152" s="3"/>
      <c r="G152" s="3"/>
      <c r="H152" s="3"/>
      <c r="I152" s="3"/>
      <c r="K152" s="3" t="s">
        <v>152</v>
      </c>
      <c r="L152" s="29">
        <v>0.6</v>
      </c>
      <c r="M152" s="3">
        <v>4</v>
      </c>
      <c r="N152" s="3"/>
      <c r="O152" s="3"/>
      <c r="P152" s="3"/>
    </row>
    <row r="153" spans="1:34" x14ac:dyDescent="0.3">
      <c r="B153" s="3">
        <v>5</v>
      </c>
      <c r="C153" s="3"/>
      <c r="D153" s="3"/>
      <c r="E153" s="3"/>
      <c r="F153" s="3"/>
      <c r="G153" s="3"/>
      <c r="H153" s="3"/>
      <c r="I153" s="3"/>
      <c r="K153" s="3" t="s">
        <v>240</v>
      </c>
      <c r="L153" s="29">
        <v>0.1</v>
      </c>
      <c r="M153" s="3">
        <v>0</v>
      </c>
      <c r="N153" s="3"/>
      <c r="O153" s="3"/>
      <c r="P153" s="3"/>
    </row>
    <row r="154" spans="1:34" x14ac:dyDescent="0.3">
      <c r="B154" s="3"/>
      <c r="C154" s="3"/>
      <c r="D154" s="3"/>
      <c r="E154" s="3"/>
      <c r="F154" s="3"/>
      <c r="G154" s="3"/>
      <c r="H154" s="3"/>
      <c r="I154" s="3"/>
      <c r="K154" s="3" t="s">
        <v>240</v>
      </c>
      <c r="L154" s="29">
        <v>0.2</v>
      </c>
      <c r="M154" s="3">
        <v>2</v>
      </c>
      <c r="N154" s="3"/>
      <c r="O154" s="3"/>
      <c r="P154" s="3"/>
    </row>
    <row r="155" spans="1:34" x14ac:dyDescent="0.3">
      <c r="B155" s="3"/>
      <c r="C155" s="3"/>
      <c r="D155" s="3"/>
      <c r="E155" s="3"/>
      <c r="F155" s="3"/>
      <c r="G155" s="3"/>
      <c r="H155" s="3"/>
      <c r="I155" s="3"/>
      <c r="K155" s="3" t="s">
        <v>240</v>
      </c>
      <c r="L155" s="29">
        <v>0.3</v>
      </c>
      <c r="M155" s="3">
        <v>4</v>
      </c>
      <c r="N155" s="3"/>
      <c r="O155" s="3"/>
      <c r="P155" s="3"/>
      <c r="AD155" s="19"/>
    </row>
    <row r="156" spans="1:34" x14ac:dyDescent="0.3">
      <c r="A156" s="3"/>
      <c r="B156" s="3"/>
      <c r="C156" s="25">
        <v>0.05</v>
      </c>
      <c r="D156" s="25">
        <v>0.1</v>
      </c>
      <c r="E156" s="27" t="s">
        <v>327</v>
      </c>
      <c r="F156" s="70" t="s">
        <v>328</v>
      </c>
      <c r="G156" s="27" t="s">
        <v>329</v>
      </c>
      <c r="H156" s="70" t="s">
        <v>330</v>
      </c>
      <c r="I156" s="3"/>
    </row>
    <row r="157" spans="1:34" x14ac:dyDescent="0.3">
      <c r="A157" s="3"/>
      <c r="B157" s="3"/>
      <c r="C157" s="26" t="s">
        <v>218</v>
      </c>
      <c r="D157" s="26" t="s">
        <v>223</v>
      </c>
      <c r="E157" s="18" t="s">
        <v>10</v>
      </c>
      <c r="F157" s="71" t="s">
        <v>8</v>
      </c>
      <c r="G157" s="18" t="s">
        <v>11</v>
      </c>
      <c r="H157" s="71" t="s">
        <v>8</v>
      </c>
      <c r="I157" s="3"/>
    </row>
    <row r="158" spans="1:34" x14ac:dyDescent="0.3">
      <c r="A158" s="3"/>
      <c r="B158" s="3"/>
      <c r="C158" s="26" t="s">
        <v>219</v>
      </c>
      <c r="D158" s="26" t="s">
        <v>224</v>
      </c>
      <c r="E158" s="72">
        <v>0.05</v>
      </c>
      <c r="F158" s="71">
        <v>0</v>
      </c>
      <c r="G158" s="72">
        <v>0.1</v>
      </c>
      <c r="H158" s="71">
        <v>0</v>
      </c>
      <c r="I158" s="3"/>
    </row>
    <row r="159" spans="1:34" x14ac:dyDescent="0.3">
      <c r="A159" s="3"/>
      <c r="B159" s="3"/>
      <c r="C159" s="26" t="s">
        <v>220</v>
      </c>
      <c r="D159" s="26" t="s">
        <v>225</v>
      </c>
      <c r="E159" s="18" t="s">
        <v>326</v>
      </c>
      <c r="F159" s="71">
        <v>1</v>
      </c>
      <c r="G159" s="18" t="s">
        <v>223</v>
      </c>
      <c r="H159" s="71">
        <v>1</v>
      </c>
      <c r="I159" s="3"/>
    </row>
    <row r="160" spans="1:34" x14ac:dyDescent="0.3">
      <c r="A160" s="3"/>
      <c r="B160" s="3"/>
      <c r="C160" s="26" t="s">
        <v>221</v>
      </c>
      <c r="D160" s="26" t="s">
        <v>226</v>
      </c>
      <c r="E160" s="18" t="s">
        <v>219</v>
      </c>
      <c r="F160" s="71">
        <v>2</v>
      </c>
      <c r="G160" s="18" t="s">
        <v>224</v>
      </c>
      <c r="H160" s="71">
        <v>2</v>
      </c>
      <c r="I160" s="3" t="s">
        <v>335</v>
      </c>
    </row>
    <row r="161" spans="1:33" x14ac:dyDescent="0.3">
      <c r="B161" s="3"/>
      <c r="C161" s="26" t="s">
        <v>222</v>
      </c>
      <c r="D161" s="26" t="s">
        <v>227</v>
      </c>
      <c r="E161" s="18" t="s">
        <v>220</v>
      </c>
      <c r="F161" s="71">
        <v>4</v>
      </c>
      <c r="G161" s="18" t="s">
        <v>225</v>
      </c>
      <c r="H161" s="71">
        <v>4</v>
      </c>
      <c r="I161" s="3" t="s">
        <v>245</v>
      </c>
      <c r="J161" t="s">
        <v>332</v>
      </c>
    </row>
    <row r="162" spans="1:33" x14ac:dyDescent="0.3">
      <c r="B162" s="3"/>
      <c r="C162" s="3"/>
      <c r="D162" s="3"/>
      <c r="E162" s="18" t="s">
        <v>221</v>
      </c>
      <c r="F162" s="71">
        <v>6</v>
      </c>
      <c r="G162" s="18" t="s">
        <v>226</v>
      </c>
      <c r="H162" s="71">
        <v>6</v>
      </c>
      <c r="I162" s="3" t="s">
        <v>246</v>
      </c>
      <c r="J162" t="s">
        <v>333</v>
      </c>
      <c r="AB162" s="18"/>
      <c r="AC162" s="18"/>
    </row>
    <row r="163" spans="1:33" x14ac:dyDescent="0.3">
      <c r="B163" s="3"/>
      <c r="C163" s="3"/>
      <c r="D163" s="3"/>
      <c r="E163" s="18" t="s">
        <v>222</v>
      </c>
      <c r="F163" s="71">
        <v>8</v>
      </c>
      <c r="G163" s="18" t="s">
        <v>227</v>
      </c>
      <c r="H163" s="71">
        <v>8</v>
      </c>
      <c r="I163" s="3" t="s">
        <v>11</v>
      </c>
      <c r="J163" t="s">
        <v>334</v>
      </c>
      <c r="AB163" s="18"/>
      <c r="AC163" s="18"/>
    </row>
    <row r="165" spans="1:33" x14ac:dyDescent="0.3">
      <c r="A165" s="3" t="s">
        <v>233</v>
      </c>
    </row>
    <row r="166" spans="1:33" x14ac:dyDescent="0.3">
      <c r="A166" s="3" t="s">
        <v>234</v>
      </c>
    </row>
    <row r="167" spans="1:33" x14ac:dyDescent="0.3">
      <c r="A167" s="3" t="s">
        <v>235</v>
      </c>
    </row>
    <row r="168" spans="1:33" x14ac:dyDescent="0.3">
      <c r="A168" s="3" t="s">
        <v>236</v>
      </c>
    </row>
    <row r="169" spans="1:33" x14ac:dyDescent="0.3">
      <c r="A169" s="3" t="s">
        <v>237</v>
      </c>
      <c r="AC169" s="3" t="s">
        <v>144</v>
      </c>
      <c r="AD169" s="4" t="s">
        <v>296</v>
      </c>
      <c r="AE169" s="3" t="s">
        <v>8</v>
      </c>
      <c r="AF169" s="26" t="str" cm="1">
        <f t="array" ref="AF169:AF171">_xlfn.UNIQUE(AC170:AC178)</f>
        <v>Alternative 1 - Demonstrate a reduction in GWP values of the components in primary material category of the project from baseline values according to Table 21.1c.</v>
      </c>
      <c r="AG169" s="3" t="str" cm="1">
        <f t="array" ref="AG169:AG171">IF('V6'!$B$170="","",_xlfn._xlws.FILTER($AD$170:$AD$178,$AC$170:$AC$178='V6'!$B$170))</f>
        <v>≥ 25%</v>
      </c>
    </row>
    <row r="170" spans="1:33" ht="28.8" x14ac:dyDescent="0.3">
      <c r="AC170" s="3" t="s">
        <v>297</v>
      </c>
      <c r="AD170" s="4" t="s">
        <v>298</v>
      </c>
      <c r="AE170" s="3">
        <v>1</v>
      </c>
      <c r="AF170" s="26" t="str">
        <v>Alternative 2 - Demonstrate a reduction in GWP values of the components in primary and secondary materials category of the project from baseline values according to Table 21.1c.</v>
      </c>
      <c r="AG170" s="3" t="str">
        <v>≥ 30%</v>
      </c>
    </row>
    <row r="171" spans="1:33" ht="28.8" x14ac:dyDescent="0.3">
      <c r="AC171" s="3" t="s">
        <v>297</v>
      </c>
      <c r="AD171" s="4" t="s">
        <v>299</v>
      </c>
      <c r="AE171" s="3">
        <v>3</v>
      </c>
      <c r="AF171" s="26" t="str">
        <v>Alternative 3 - Demonstrate a reduction in GWP values of the components in primary, secondary materials and fit-outs and furniture materials category of the project from baseline values according to Table 21.1c.</v>
      </c>
      <c r="AG171" s="3" t="str">
        <v>≥ 35%</v>
      </c>
    </row>
    <row r="172" spans="1:33" x14ac:dyDescent="0.3">
      <c r="AC172" s="3" t="s">
        <v>297</v>
      </c>
      <c r="AD172" s="4" t="s">
        <v>300</v>
      </c>
      <c r="AE172" s="3">
        <v>5</v>
      </c>
    </row>
    <row r="173" spans="1:33" x14ac:dyDescent="0.3">
      <c r="A173" s="3" t="s">
        <v>242</v>
      </c>
      <c r="AC173" s="3" t="s">
        <v>301</v>
      </c>
      <c r="AD173" s="4" t="s">
        <v>302</v>
      </c>
      <c r="AE173" s="3">
        <v>1</v>
      </c>
    </row>
    <row r="174" spans="1:33" x14ac:dyDescent="0.3">
      <c r="A174" s="3" t="s">
        <v>243</v>
      </c>
      <c r="AC174" s="3" t="s">
        <v>301</v>
      </c>
      <c r="AD174" s="4" t="s">
        <v>298</v>
      </c>
      <c r="AE174" s="3">
        <v>3</v>
      </c>
    </row>
    <row r="175" spans="1:33" x14ac:dyDescent="0.3">
      <c r="A175" s="3" t="s">
        <v>241</v>
      </c>
      <c r="AA175" s="3" t="s">
        <v>196</v>
      </c>
      <c r="AC175" s="18" t="s">
        <v>301</v>
      </c>
      <c r="AD175" s="4" t="s">
        <v>299</v>
      </c>
      <c r="AE175" s="3">
        <v>5</v>
      </c>
    </row>
    <row r="176" spans="1:33" x14ac:dyDescent="0.3">
      <c r="A176" s="3" t="s">
        <v>244</v>
      </c>
      <c r="AA176" s="3" t="s">
        <v>194</v>
      </c>
      <c r="AC176" s="3" t="s">
        <v>303</v>
      </c>
      <c r="AD176" s="4" t="s">
        <v>304</v>
      </c>
      <c r="AE176" s="3">
        <v>1</v>
      </c>
    </row>
    <row r="177" spans="1:31" x14ac:dyDescent="0.3">
      <c r="A177" s="3" t="s">
        <v>237</v>
      </c>
      <c r="AA177" s="3" t="s">
        <v>195</v>
      </c>
      <c r="AC177" s="3" t="s">
        <v>303</v>
      </c>
      <c r="AD177" s="4" t="s">
        <v>305</v>
      </c>
      <c r="AE177" s="3">
        <v>3</v>
      </c>
    </row>
    <row r="178" spans="1:31" x14ac:dyDescent="0.3">
      <c r="A178" s="3"/>
      <c r="AC178" s="3" t="s">
        <v>303</v>
      </c>
      <c r="AD178" s="4" t="s">
        <v>302</v>
      </c>
      <c r="AE178" s="3">
        <v>5</v>
      </c>
    </row>
    <row r="179" spans="1:31" x14ac:dyDescent="0.3">
      <c r="A179" s="3"/>
    </row>
    <row r="180" spans="1:31" x14ac:dyDescent="0.3">
      <c r="A180" s="3"/>
    </row>
    <row r="181" spans="1:31" x14ac:dyDescent="0.3">
      <c r="A181" s="3"/>
      <c r="AD181" s="19"/>
    </row>
    <row r="182" spans="1:31" x14ac:dyDescent="0.3">
      <c r="A182" s="3"/>
      <c r="AD182" s="19"/>
    </row>
    <row r="183" spans="1:31" x14ac:dyDescent="0.3">
      <c r="A183" s="3"/>
      <c r="AD183" s="19"/>
    </row>
    <row r="184" spans="1:31" x14ac:dyDescent="0.3">
      <c r="A184" s="3"/>
    </row>
    <row r="185" spans="1:31" x14ac:dyDescent="0.3">
      <c r="A185" s="3"/>
    </row>
    <row r="186" spans="1:31" x14ac:dyDescent="0.3">
      <c r="A186" s="3"/>
    </row>
    <row r="187" spans="1:31" x14ac:dyDescent="0.3">
      <c r="A187" s="3"/>
    </row>
    <row r="188" spans="1:31" x14ac:dyDescent="0.3">
      <c r="A188" s="3" t="s">
        <v>250</v>
      </c>
    </row>
    <row r="189" spans="1:31" x14ac:dyDescent="0.3">
      <c r="A189" s="3" t="s">
        <v>249</v>
      </c>
    </row>
    <row r="190" spans="1:31" x14ac:dyDescent="0.3">
      <c r="A190" s="3" t="s">
        <v>251</v>
      </c>
    </row>
    <row r="191" spans="1:31" x14ac:dyDescent="0.3">
      <c r="A191" s="3"/>
    </row>
    <row r="192" spans="1:31" x14ac:dyDescent="0.3">
      <c r="A192" s="3" t="s">
        <v>252</v>
      </c>
    </row>
    <row r="193" spans="1:6" x14ac:dyDescent="0.3">
      <c r="A193" s="3" t="s">
        <v>253</v>
      </c>
    </row>
    <row r="194" spans="1:6" x14ac:dyDescent="0.3">
      <c r="A194" s="3"/>
    </row>
    <row r="195" spans="1:6" x14ac:dyDescent="0.3">
      <c r="A195" s="3" t="s">
        <v>258</v>
      </c>
    </row>
    <row r="196" spans="1:6" x14ac:dyDescent="0.3">
      <c r="A196" s="3" t="s">
        <v>259</v>
      </c>
    </row>
    <row r="200" spans="1:6" x14ac:dyDescent="0.3">
      <c r="F200" s="43" t="s">
        <v>56</v>
      </c>
    </row>
    <row r="201" spans="1:6" x14ac:dyDescent="0.3">
      <c r="A201" s="3" t="s">
        <v>230</v>
      </c>
      <c r="B201" s="3" t="s">
        <v>232</v>
      </c>
      <c r="C201" s="3" t="s">
        <v>8</v>
      </c>
      <c r="D201" s="3" t="str" cm="1">
        <f t="array" ref="D201:D207">_xlfn.UNIQUE($A$202:$A$222)</f>
        <v>Office</v>
      </c>
      <c r="E201" s="29" cm="1">
        <f t="array" ref="E201:E203">IF('V6'!$B$89="","",_xlfn._xlws.FILTER($B$202:$B$222,$A$202:$A$222='V6'!$B$89))</f>
        <v>0.05</v>
      </c>
      <c r="F201" s="43" t="s">
        <v>316</v>
      </c>
    </row>
    <row r="202" spans="1:6" x14ac:dyDescent="0.3">
      <c r="A202" s="3" t="s">
        <v>153</v>
      </c>
      <c r="B202" s="29">
        <v>0.25</v>
      </c>
      <c r="C202" s="3">
        <v>0</v>
      </c>
      <c r="D202" s="3" t="str">
        <v>Retail</v>
      </c>
      <c r="E202" s="30">
        <v>0.1</v>
      </c>
      <c r="F202" s="43" t="s">
        <v>317</v>
      </c>
    </row>
    <row r="203" spans="1:6" x14ac:dyDescent="0.3">
      <c r="A203" s="3" t="s">
        <v>153</v>
      </c>
      <c r="B203" s="29">
        <v>0.3</v>
      </c>
      <c r="C203" s="3">
        <v>2</v>
      </c>
      <c r="D203" s="3" t="str">
        <v>Residential</v>
      </c>
      <c r="E203" s="30">
        <v>0.15</v>
      </c>
      <c r="F203" s="43" t="s">
        <v>318</v>
      </c>
    </row>
    <row r="204" spans="1:6" x14ac:dyDescent="0.3">
      <c r="A204" s="3" t="s">
        <v>153</v>
      </c>
      <c r="B204" s="29">
        <v>0.35</v>
      </c>
      <c r="C204" s="3">
        <v>4</v>
      </c>
      <c r="D204" s="3" t="str">
        <v>Healthcare</v>
      </c>
      <c r="E204" s="30"/>
    </row>
    <row r="205" spans="1:6" x14ac:dyDescent="0.3">
      <c r="A205" s="3" t="s">
        <v>157</v>
      </c>
      <c r="B205" s="29">
        <v>0.05</v>
      </c>
      <c r="C205" s="3">
        <v>0</v>
      </c>
      <c r="D205" s="3" t="str">
        <v>Hospitality</v>
      </c>
      <c r="E205" s="30"/>
    </row>
    <row r="206" spans="1:6" x14ac:dyDescent="0.3">
      <c r="A206" s="3" t="s">
        <v>157</v>
      </c>
      <c r="B206" s="29">
        <v>0.1</v>
      </c>
      <c r="C206" s="3">
        <v>2</v>
      </c>
      <c r="D206" s="3" t="str">
        <v>Institutional</v>
      </c>
      <c r="E206" s="30"/>
    </row>
    <row r="207" spans="1:6" x14ac:dyDescent="0.3">
      <c r="A207" s="3" t="s">
        <v>157</v>
      </c>
      <c r="B207" s="29">
        <v>0.15</v>
      </c>
      <c r="C207" s="3">
        <v>4</v>
      </c>
      <c r="D207" s="3" t="str">
        <v>Transit Terminal</v>
      </c>
      <c r="E207" s="30"/>
    </row>
    <row r="208" spans="1:6" x14ac:dyDescent="0.3">
      <c r="A208" s="3" t="s">
        <v>156</v>
      </c>
      <c r="B208" s="29">
        <v>0.25</v>
      </c>
      <c r="C208" s="3">
        <v>0</v>
      </c>
      <c r="D208" s="3"/>
      <c r="E208" s="30"/>
    </row>
    <row r="209" spans="1:11" x14ac:dyDescent="0.3">
      <c r="A209" s="3" t="s">
        <v>156</v>
      </c>
      <c r="B209" s="29">
        <v>0.3</v>
      </c>
      <c r="C209" s="3">
        <v>2</v>
      </c>
      <c r="D209" s="3"/>
      <c r="E209" s="30"/>
    </row>
    <row r="210" spans="1:11" x14ac:dyDescent="0.3">
      <c r="A210" s="3" t="s">
        <v>156</v>
      </c>
      <c r="B210" s="29">
        <v>0.35</v>
      </c>
      <c r="C210" s="3">
        <v>4</v>
      </c>
      <c r="D210" s="3"/>
      <c r="E210" s="30"/>
    </row>
    <row r="211" spans="1:11" x14ac:dyDescent="0.3">
      <c r="A211" s="3" t="s">
        <v>154</v>
      </c>
      <c r="B211" s="29">
        <v>0.2</v>
      </c>
      <c r="C211" s="3">
        <v>0</v>
      </c>
      <c r="D211" s="3"/>
      <c r="E211" s="30"/>
    </row>
    <row r="212" spans="1:11" x14ac:dyDescent="0.3">
      <c r="A212" s="3" t="s">
        <v>154</v>
      </c>
      <c r="B212" s="29">
        <v>0.25</v>
      </c>
      <c r="C212" s="3">
        <v>2</v>
      </c>
      <c r="D212" s="3"/>
      <c r="E212" s="30"/>
      <c r="H212" t="s">
        <v>312</v>
      </c>
      <c r="J212" s="3" t="s">
        <v>270</v>
      </c>
      <c r="K212" s="3" t="s">
        <v>271</v>
      </c>
    </row>
    <row r="213" spans="1:11" x14ac:dyDescent="0.3">
      <c r="A213" s="3" t="s">
        <v>154</v>
      </c>
      <c r="B213" s="29">
        <v>0.3</v>
      </c>
      <c r="C213" s="3">
        <v>4</v>
      </c>
      <c r="D213" s="3"/>
      <c r="E213" s="30"/>
      <c r="H213" t="s">
        <v>291</v>
      </c>
      <c r="J213" s="3">
        <v>1</v>
      </c>
      <c r="K213" s="3" t="s">
        <v>272</v>
      </c>
    </row>
    <row r="214" spans="1:11" x14ac:dyDescent="0.3">
      <c r="A214" s="3" t="s">
        <v>155</v>
      </c>
      <c r="B214" s="29">
        <v>0.25</v>
      </c>
      <c r="C214" s="3">
        <v>0</v>
      </c>
      <c r="D214" s="3"/>
      <c r="E214" s="30"/>
      <c r="H214" t="s">
        <v>292</v>
      </c>
      <c r="J214" s="3">
        <v>2</v>
      </c>
      <c r="K214" s="3" t="s">
        <v>273</v>
      </c>
    </row>
    <row r="215" spans="1:11" x14ac:dyDescent="0.3">
      <c r="A215" s="3" t="s">
        <v>155</v>
      </c>
      <c r="B215" s="29">
        <v>0.3</v>
      </c>
      <c r="C215" s="3">
        <v>2</v>
      </c>
      <c r="D215" s="3"/>
      <c r="E215" s="30"/>
      <c r="H215" t="s">
        <v>293</v>
      </c>
      <c r="J215" s="3"/>
      <c r="K215" s="3"/>
    </row>
    <row r="216" spans="1:11" x14ac:dyDescent="0.3">
      <c r="A216" s="3" t="s">
        <v>155</v>
      </c>
      <c r="B216" s="29">
        <v>0.35</v>
      </c>
      <c r="C216" s="3">
        <v>4</v>
      </c>
      <c r="D216" s="3"/>
      <c r="E216" s="30"/>
      <c r="H216" t="s">
        <v>294</v>
      </c>
      <c r="J216" s="3"/>
      <c r="K216" s="3"/>
    </row>
    <row r="217" spans="1:11" x14ac:dyDescent="0.3">
      <c r="A217" s="3" t="s">
        <v>152</v>
      </c>
      <c r="B217" s="29">
        <v>0.25</v>
      </c>
      <c r="C217" s="3">
        <v>0</v>
      </c>
      <c r="D217" s="3"/>
      <c r="E217" s="30"/>
      <c r="H217" t="s">
        <v>295</v>
      </c>
      <c r="J217" s="3"/>
      <c r="K217" s="3"/>
    </row>
    <row r="218" spans="1:11" x14ac:dyDescent="0.3">
      <c r="A218" s="3" t="s">
        <v>152</v>
      </c>
      <c r="B218" s="29">
        <v>0.5</v>
      </c>
      <c r="C218" s="3">
        <v>2</v>
      </c>
      <c r="D218" s="3"/>
      <c r="E218" s="30"/>
      <c r="J218" s="3"/>
      <c r="K218" s="3"/>
    </row>
    <row r="219" spans="1:11" x14ac:dyDescent="0.3">
      <c r="A219" s="3" t="s">
        <v>152</v>
      </c>
      <c r="B219" s="29">
        <v>0.6</v>
      </c>
      <c r="C219" s="3">
        <v>4</v>
      </c>
      <c r="D219" s="3"/>
      <c r="E219" s="30"/>
      <c r="J219" s="3">
        <v>3</v>
      </c>
      <c r="K219" s="3" t="s">
        <v>274</v>
      </c>
    </row>
    <row r="220" spans="1:11" x14ac:dyDescent="0.3">
      <c r="A220" s="3" t="s">
        <v>240</v>
      </c>
      <c r="B220" s="29">
        <v>0.1</v>
      </c>
      <c r="C220" s="3">
        <v>0</v>
      </c>
      <c r="D220" s="3"/>
      <c r="E220" s="30"/>
      <c r="J220" s="3">
        <v>4</v>
      </c>
      <c r="K220" s="3" t="s">
        <v>275</v>
      </c>
    </row>
    <row r="221" spans="1:11" x14ac:dyDescent="0.3">
      <c r="A221" s="3" t="s">
        <v>240</v>
      </c>
      <c r="B221" s="29">
        <v>0.2</v>
      </c>
      <c r="C221" s="3">
        <v>2</v>
      </c>
      <c r="D221" s="3"/>
      <c r="E221" s="30"/>
      <c r="J221" s="3">
        <v>5</v>
      </c>
      <c r="K221" s="3" t="s">
        <v>276</v>
      </c>
    </row>
    <row r="222" spans="1:11" x14ac:dyDescent="0.3">
      <c r="A222" s="3" t="s">
        <v>240</v>
      </c>
      <c r="B222" s="29">
        <v>0.3</v>
      </c>
      <c r="C222" s="3">
        <v>4</v>
      </c>
      <c r="D222" s="3"/>
      <c r="E222" s="30"/>
      <c r="J222" s="3">
        <v>6</v>
      </c>
      <c r="K222" s="3" t="s">
        <v>277</v>
      </c>
    </row>
    <row r="223" spans="1:11" x14ac:dyDescent="0.3">
      <c r="J223" s="3">
        <v>7</v>
      </c>
      <c r="K223" s="3" t="s">
        <v>278</v>
      </c>
    </row>
    <row r="224" spans="1:11" x14ac:dyDescent="0.3">
      <c r="J224" s="3">
        <v>8</v>
      </c>
      <c r="K224" s="3" t="s">
        <v>279</v>
      </c>
    </row>
    <row r="225" spans="1:11" x14ac:dyDescent="0.3">
      <c r="J225" s="3">
        <v>9</v>
      </c>
      <c r="K225" s="3" t="s">
        <v>280</v>
      </c>
    </row>
    <row r="226" spans="1:11" x14ac:dyDescent="0.3">
      <c r="J226" s="3">
        <v>10</v>
      </c>
      <c r="K226" s="3" t="s">
        <v>281</v>
      </c>
    </row>
    <row r="227" spans="1:11" x14ac:dyDescent="0.3">
      <c r="J227" s="3">
        <v>11</v>
      </c>
      <c r="K227" s="3" t="s">
        <v>282</v>
      </c>
    </row>
    <row r="228" spans="1:11" x14ac:dyDescent="0.3">
      <c r="A228" s="3" t="s">
        <v>266</v>
      </c>
      <c r="J228" s="3">
        <v>12</v>
      </c>
      <c r="K228" s="3" t="s">
        <v>283</v>
      </c>
    </row>
    <row r="229" spans="1:11" x14ac:dyDescent="0.3">
      <c r="A229" s="3" t="s">
        <v>267</v>
      </c>
      <c r="J229" s="3">
        <v>13</v>
      </c>
      <c r="K229" s="3" t="s">
        <v>284</v>
      </c>
    </row>
    <row r="230" spans="1:11" x14ac:dyDescent="0.3">
      <c r="A230" s="3"/>
    </row>
  </sheetData>
  <mergeCells count="4">
    <mergeCell ref="P106:Q106"/>
    <mergeCell ref="R106:W106"/>
    <mergeCell ref="P109:Q109"/>
    <mergeCell ref="R109:W109"/>
  </mergeCells>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V6</vt:lpstr>
      <vt:lpstr>Data</vt:lpstr>
      <vt:lpstr>'V6'!_ftn1</vt:lpstr>
      <vt:lpstr>'V6'!_ftn2</vt:lpstr>
      <vt:lpstr>'V6'!_ftn3</vt:lpstr>
      <vt:lpstr>'V6'!_ftnref1</vt:lpstr>
      <vt:lpstr>Alt_1</vt:lpstr>
      <vt:lpstr>Alt_2</vt:lpstr>
      <vt:lpstr>Alt1_</vt:lpstr>
      <vt:lpstr>Alt2_</vt:lpstr>
      <vt:lpstr>Alternate_1_Onsite_Onsite_and_offsite_combination_renewable_energy_system</vt:lpstr>
      <vt:lpstr>Alternate_2_Off_site_renewable_energy_system</vt:lpstr>
      <vt:lpstr>Alternative</vt:lpstr>
      <vt:lpstr>Alternative_1_Demonstrate_temperature_reduction_in_the_predicted_hourly_average_air_temperature_°C_from_the_GRIHA_base_case</vt:lpstr>
      <vt:lpstr>Alternative_2_Demonstrate_that_the_difference_in_peak_air_temperature_has_been_achieved_through_dynamic_UHIE_simulation_from_the_GRIHA_base_case</vt:lpstr>
      <vt:lpstr>Alternative1</vt:lpstr>
      <vt:lpstr>Alternative2</vt:lpstr>
      <vt:lpstr>Not_Attempting</vt:lpstr>
    </vt:vector>
  </TitlesOfParts>
  <Company>TERI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anupam.buttan@grihaindia.org;masirah.khan@grihaindia.org</dc:creator>
  <cp:lastModifiedBy>Anupam Buttan</cp:lastModifiedBy>
  <dcterms:created xsi:type="dcterms:W3CDTF">2015-05-22T08:43:11Z</dcterms:created>
  <dcterms:modified xsi:type="dcterms:W3CDTF">2026-08-27T06:23:18Z</dcterms:modified>
</cp:coreProperties>
</file>